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_Projects\Active\BPA\Public_Release_Formatted_Files\Grantee_Formatted_Files\Flaws\"/>
    </mc:Choice>
  </mc:AlternateContent>
  <xr:revisionPtr revIDLastSave="0" documentId="13_ncr:1_{35332AD3-8C77-4754-82F0-B556EB3C7E26}" xr6:coauthVersionLast="34" xr6:coauthVersionMax="34" xr10:uidLastSave="{00000000-0000-0000-0000-000000000000}"/>
  <bookViews>
    <workbookView xWindow="0" yWindow="0" windowWidth="23040" windowHeight="8808" xr2:uid="{00000000-000D-0000-FFFF-FFFF00000000}"/>
  </bookViews>
  <sheets>
    <sheet name="Key" sheetId="2" r:id="rId1"/>
    <sheet name="Follicle Count" sheetId="1" r:id="rId2"/>
  </sheets>
  <definedNames>
    <definedName name="_xlnm._FilterDatabase" localSheetId="1" hidden="1">'Follicle Count'!$A$1:$AE$156</definedName>
  </definedNames>
  <calcPr calcId="179021"/>
</workbook>
</file>

<file path=xl/calcChain.xml><?xml version="1.0" encoding="utf-8"?>
<calcChain xmlns="http://schemas.openxmlformats.org/spreadsheetml/2006/main">
  <c r="AD56" i="1" l="1"/>
  <c r="AD57" i="1"/>
  <c r="AD44" i="1"/>
  <c r="AD45" i="1"/>
  <c r="AD46" i="1"/>
  <c r="AD133" i="1"/>
  <c r="AD134" i="1"/>
  <c r="AD135" i="1"/>
  <c r="AD81" i="1"/>
  <c r="AD82" i="1"/>
  <c r="AD83" i="1"/>
  <c r="AD33" i="1"/>
  <c r="AD34" i="1"/>
  <c r="AD147" i="1"/>
  <c r="AD149" i="1"/>
  <c r="AD152" i="1"/>
  <c r="AD110" i="1"/>
  <c r="AD112" i="1"/>
  <c r="AD113" i="1"/>
  <c r="AD12" i="1"/>
  <c r="AD13" i="1"/>
  <c r="AD14" i="1"/>
  <c r="AD62" i="1"/>
  <c r="AD63" i="1"/>
  <c r="AD64" i="1"/>
  <c r="AD102" i="1"/>
  <c r="AD104" i="1"/>
  <c r="AD105" i="1"/>
  <c r="AD23" i="1"/>
  <c r="AD25" i="1"/>
  <c r="AD26" i="1"/>
  <c r="AD2" i="1"/>
  <c r="AD3" i="1"/>
  <c r="AD4" i="1"/>
  <c r="AD122" i="1"/>
  <c r="AD123" i="1"/>
  <c r="AD124" i="1"/>
  <c r="AD73" i="1"/>
  <c r="AD74" i="1"/>
  <c r="AD75" i="1"/>
  <c r="AD142" i="1"/>
  <c r="AD144" i="1"/>
  <c r="AD132" i="1"/>
  <c r="AD53" i="1"/>
  <c r="AD47" i="1"/>
  <c r="AD43" i="1"/>
  <c r="AD42" i="1"/>
  <c r="AD55" i="1"/>
  <c r="AD84" i="1"/>
  <c r="AD60" i="1"/>
  <c r="AD50" i="1"/>
  <c r="AD51" i="1"/>
  <c r="AD49" i="1"/>
  <c r="AD87" i="1"/>
  <c r="AD37" i="1"/>
  <c r="AD36" i="1"/>
  <c r="AD136" i="1"/>
  <c r="AD156" i="1"/>
  <c r="AD106" i="1"/>
  <c r="AD29" i="1"/>
  <c r="AD108" i="1"/>
  <c r="AD6" i="1"/>
  <c r="AD5" i="1"/>
  <c r="AD65" i="1"/>
  <c r="AD28" i="1"/>
  <c r="AD15" i="1"/>
  <c r="AD115" i="1"/>
  <c r="AD154" i="1"/>
  <c r="AD78" i="1"/>
  <c r="AD126" i="1"/>
  <c r="AD145" i="1"/>
  <c r="AD146" i="1"/>
  <c r="AD76" i="1"/>
  <c r="AD97" i="1"/>
  <c r="AD95" i="1"/>
  <c r="AD137" i="1"/>
  <c r="AD138" i="1"/>
  <c r="AD139" i="1"/>
  <c r="AD140" i="1"/>
  <c r="AD86" i="1"/>
  <c r="AD68" i="1"/>
  <c r="AD7" i="1"/>
  <c r="AD69" i="1"/>
  <c r="AD111" i="1"/>
  <c r="AD103" i="1"/>
  <c r="AD131" i="1"/>
  <c r="AD117" i="1"/>
  <c r="AD80" i="1"/>
  <c r="AD153" i="1"/>
  <c r="AD67" i="1"/>
  <c r="AD39" i="1"/>
  <c r="AD99" i="1"/>
  <c r="AD119" i="1"/>
  <c r="AD31" i="1"/>
  <c r="AD27" i="1"/>
  <c r="AD18" i="1"/>
  <c r="AD20" i="1"/>
  <c r="AD79" i="1"/>
  <c r="AD22" i="1"/>
  <c r="AD101" i="1"/>
  <c r="AD150" i="1"/>
  <c r="AD120" i="1"/>
  <c r="AD114" i="1"/>
  <c r="AD121" i="1"/>
  <c r="AD141" i="1"/>
  <c r="AD40" i="1"/>
  <c r="AD30" i="1"/>
  <c r="AD109" i="1"/>
  <c r="AD71" i="1"/>
  <c r="AD54" i="1"/>
  <c r="AD151" i="1"/>
  <c r="AD38" i="1"/>
  <c r="AD148" i="1"/>
  <c r="AD85" i="1"/>
  <c r="AD77" i="1"/>
  <c r="AD41" i="1"/>
  <c r="AD48" i="1"/>
  <c r="AD11" i="1"/>
  <c r="AD130" i="1"/>
  <c r="AD17" i="1"/>
  <c r="AD21" i="1"/>
  <c r="AD8" i="1"/>
  <c r="AD70" i="1"/>
  <c r="AD91" i="1"/>
  <c r="AD66" i="1"/>
  <c r="AD116" i="1"/>
  <c r="AD16" i="1"/>
  <c r="AD89" i="1"/>
  <c r="AD10" i="1"/>
  <c r="AD59" i="1"/>
  <c r="AD100" i="1"/>
  <c r="AD93" i="1"/>
  <c r="AD118" i="1"/>
  <c r="AD88" i="1"/>
  <c r="AD72" i="1"/>
  <c r="AD129" i="1"/>
  <c r="AD96" i="1"/>
  <c r="AD98" i="1"/>
  <c r="AD19" i="1"/>
  <c r="AD155" i="1"/>
  <c r="AD9" i="1"/>
  <c r="AD127" i="1"/>
  <c r="AD128" i="1"/>
  <c r="AD52" i="1"/>
  <c r="AC11" i="1" l="1"/>
  <c r="AC10" i="1"/>
  <c r="AC59" i="1"/>
  <c r="AC100" i="1"/>
  <c r="AC93" i="1"/>
  <c r="AC118" i="1"/>
  <c r="AC88" i="1"/>
  <c r="AC72" i="1"/>
  <c r="AC129" i="1"/>
  <c r="AC96" i="1"/>
  <c r="AC98" i="1"/>
  <c r="AC19" i="1"/>
  <c r="AC155" i="1"/>
  <c r="AC9" i="1"/>
  <c r="AC127" i="1"/>
  <c r="AC128" i="1"/>
  <c r="AC57" i="1"/>
  <c r="AC44" i="1"/>
  <c r="AC45" i="1"/>
  <c r="AC46" i="1"/>
  <c r="AC133" i="1"/>
  <c r="AC134" i="1"/>
  <c r="AC135" i="1"/>
  <c r="AC81" i="1"/>
  <c r="AC82" i="1"/>
  <c r="AC83" i="1"/>
  <c r="AC33" i="1"/>
  <c r="AC34" i="1"/>
  <c r="AC147" i="1"/>
  <c r="AC149" i="1"/>
  <c r="AC152" i="1"/>
  <c r="AC110" i="1"/>
  <c r="AC112" i="1"/>
  <c r="AC113" i="1"/>
  <c r="AC12" i="1"/>
  <c r="AC13" i="1"/>
  <c r="AC14" i="1"/>
  <c r="AC62" i="1"/>
  <c r="AC63" i="1"/>
  <c r="AC64" i="1"/>
  <c r="AC102" i="1"/>
  <c r="AC104" i="1"/>
  <c r="AC105" i="1"/>
  <c r="AC23" i="1"/>
  <c r="AC25" i="1"/>
  <c r="AC26" i="1"/>
  <c r="AC2" i="1"/>
  <c r="AC3" i="1"/>
  <c r="AC4" i="1"/>
  <c r="AC122" i="1"/>
  <c r="AC123" i="1"/>
  <c r="AC124" i="1"/>
  <c r="AC73" i="1"/>
  <c r="AC132" i="1"/>
  <c r="AC53" i="1"/>
  <c r="AC47" i="1"/>
  <c r="AC43" i="1"/>
  <c r="AC42" i="1"/>
  <c r="AC55" i="1"/>
  <c r="AC84" i="1"/>
  <c r="AC60" i="1"/>
  <c r="AC50" i="1"/>
  <c r="AC51" i="1"/>
  <c r="AC49" i="1"/>
  <c r="AC87" i="1"/>
  <c r="AC37" i="1"/>
  <c r="AC36" i="1"/>
  <c r="AC136" i="1"/>
  <c r="AC156" i="1"/>
  <c r="AC106" i="1"/>
  <c r="AC29" i="1"/>
  <c r="AC108" i="1"/>
  <c r="AC6" i="1"/>
  <c r="AC5" i="1"/>
  <c r="AC65" i="1"/>
  <c r="AC28" i="1"/>
  <c r="AC15" i="1"/>
  <c r="AC115" i="1"/>
  <c r="AC154" i="1"/>
  <c r="AC78" i="1"/>
  <c r="AC126" i="1"/>
  <c r="AC145" i="1"/>
  <c r="AC146" i="1"/>
  <c r="AC76" i="1"/>
  <c r="AC97" i="1"/>
  <c r="AC95" i="1"/>
  <c r="AC137" i="1"/>
  <c r="AC138" i="1"/>
  <c r="AC139" i="1"/>
  <c r="AC140" i="1"/>
  <c r="AC86" i="1"/>
  <c r="AC68" i="1"/>
  <c r="AC7" i="1"/>
  <c r="AC69" i="1"/>
  <c r="AC111" i="1"/>
  <c r="AC103" i="1"/>
  <c r="AC131" i="1"/>
  <c r="AC117" i="1"/>
  <c r="AC80" i="1"/>
  <c r="AC153" i="1"/>
  <c r="AC67" i="1"/>
  <c r="AC39" i="1"/>
  <c r="AC99" i="1"/>
  <c r="AC119" i="1"/>
  <c r="AC31" i="1"/>
  <c r="AC27" i="1"/>
  <c r="AC18" i="1"/>
  <c r="AC20" i="1"/>
  <c r="AC79" i="1"/>
  <c r="AC22" i="1"/>
  <c r="AC101" i="1"/>
  <c r="AC150" i="1"/>
  <c r="AC120" i="1"/>
  <c r="AC114" i="1"/>
  <c r="AC121" i="1"/>
  <c r="AC141" i="1"/>
  <c r="AC40" i="1"/>
  <c r="AC30" i="1"/>
  <c r="AC109" i="1"/>
  <c r="AC71" i="1"/>
  <c r="AC54" i="1"/>
  <c r="AC151" i="1"/>
  <c r="AC38" i="1"/>
  <c r="AC148" i="1"/>
  <c r="AC85" i="1"/>
  <c r="AC77" i="1"/>
  <c r="AC41" i="1"/>
  <c r="AC48" i="1"/>
  <c r="AC130" i="1"/>
  <c r="AC17" i="1"/>
  <c r="AC21" i="1"/>
  <c r="AC8" i="1"/>
  <c r="AC70" i="1"/>
  <c r="AC91" i="1"/>
  <c r="AC66" i="1"/>
  <c r="AC116" i="1"/>
  <c r="AC16" i="1"/>
  <c r="AC89" i="1"/>
  <c r="AC52" i="1"/>
  <c r="AC56" i="1"/>
  <c r="AA94" i="1" l="1"/>
  <c r="AD94" i="1" s="1"/>
  <c r="Z94" i="1"/>
  <c r="Y94" i="1"/>
  <c r="X94" i="1"/>
  <c r="W94" i="1"/>
  <c r="AA92" i="1"/>
  <c r="AD92" i="1" s="1"/>
  <c r="Z92" i="1"/>
  <c r="Y92" i="1"/>
  <c r="X92" i="1"/>
  <c r="W92" i="1"/>
  <c r="AA90" i="1"/>
  <c r="AD90" i="1" s="1"/>
  <c r="Z90" i="1"/>
  <c r="Y90" i="1"/>
  <c r="X90" i="1"/>
  <c r="W90" i="1"/>
  <c r="Z144" i="1"/>
  <c r="Y144" i="1"/>
  <c r="X144" i="1"/>
  <c r="W144" i="1"/>
  <c r="AA143" i="1"/>
  <c r="AD143" i="1" s="1"/>
  <c r="Y143" i="1"/>
  <c r="Z143" i="1"/>
  <c r="X143" i="1"/>
  <c r="W143" i="1"/>
  <c r="Z142" i="1"/>
  <c r="Y142" i="1"/>
  <c r="X142" i="1"/>
  <c r="W142" i="1"/>
  <c r="Z75" i="1"/>
  <c r="Y75" i="1"/>
  <c r="X75" i="1"/>
  <c r="W75" i="1"/>
  <c r="Z74" i="1"/>
  <c r="Y74" i="1"/>
  <c r="X74" i="1"/>
  <c r="W74" i="1"/>
  <c r="AA32" i="1"/>
  <c r="AD32" i="1" s="1"/>
  <c r="Z32" i="1"/>
  <c r="Y32" i="1"/>
  <c r="X32" i="1"/>
  <c r="W32" i="1"/>
  <c r="AC144" i="1" l="1"/>
  <c r="AC90" i="1"/>
  <c r="AC92" i="1"/>
  <c r="AC32" i="1"/>
  <c r="AC94" i="1"/>
  <c r="AC74" i="1"/>
  <c r="AC75" i="1"/>
  <c r="AC142" i="1"/>
  <c r="AC143" i="1"/>
</calcChain>
</file>

<file path=xl/sharedStrings.xml><?xml version="1.0" encoding="utf-8"?>
<sst xmlns="http://schemas.openxmlformats.org/spreadsheetml/2006/main" count="2006" uniqueCount="122">
  <si>
    <t xml:space="preserve"> Total Unhealthy Follicles</t>
  </si>
  <si>
    <t>Stop Dose</t>
  </si>
  <si>
    <t>Continuous</t>
  </si>
  <si>
    <t>Comments</t>
  </si>
  <si>
    <t xml:space="preserve">     </t>
  </si>
  <si>
    <t xml:space="preserve">PS </t>
  </si>
  <si>
    <t>CID</t>
  </si>
  <si>
    <t>Column Label</t>
  </si>
  <si>
    <t>Explanation of Column Label</t>
  </si>
  <si>
    <t>Lab ID</t>
  </si>
  <si>
    <t>Grantee lab sample identifier</t>
  </si>
  <si>
    <t>Start of Gestational Overlap (GD)</t>
  </si>
  <si>
    <t>End of Gestational Overlap (GD)</t>
  </si>
  <si>
    <t>Weight of right ovary (milligrams)</t>
  </si>
  <si>
    <t>Weight of left ovary (milligrams)</t>
  </si>
  <si>
    <t>Primordial Follicles</t>
  </si>
  <si>
    <t>Primordial follicle count</t>
  </si>
  <si>
    <t>Primary Follicles</t>
  </si>
  <si>
    <t>Primary follicle count</t>
  </si>
  <si>
    <t>Pre-Antral Follicles</t>
  </si>
  <si>
    <t>Pre-antral follicle count</t>
  </si>
  <si>
    <t>Antral Follicles</t>
  </si>
  <si>
    <t>Antral follicle count</t>
  </si>
  <si>
    <t>Abnormal Follicles</t>
  </si>
  <si>
    <t>Abnormal follicle count</t>
  </si>
  <si>
    <t>Atretic Follicles</t>
  </si>
  <si>
    <t>Atretic follicle count</t>
  </si>
  <si>
    <t>Ovary left - cyst burst, submitted in two pieces.  Missing data- Damaged ovary, can't count follicles.</t>
  </si>
  <si>
    <t>Ovary bilaterally small 1x1x1mm; Missing data- not ovary.</t>
  </si>
  <si>
    <t>Missing data - Slides are hard to read.  Can't count follicles.</t>
  </si>
  <si>
    <t>Both ovaries were cystic; cyst had to be burst before fixing; weighed with cyst.  Missing data- oviduct only.</t>
  </si>
  <si>
    <t>Ovary bilaterally small 1x1x1mm. Missing data - Ovary, left was translucent and difficult to see in vial.</t>
  </si>
  <si>
    <t>Ovary right - cyst burst.</t>
  </si>
  <si>
    <t>NA</t>
  </si>
  <si>
    <t>Total Healthy Follicles</t>
  </si>
  <si>
    <t>Total healthy follicle count</t>
  </si>
  <si>
    <t>Total Unhealthy Follicles</t>
  </si>
  <si>
    <t>Tissue ID</t>
  </si>
  <si>
    <t>Unique CLARITY-BPA animal identifier</t>
  </si>
  <si>
    <t>Tissue sample identifier</t>
  </si>
  <si>
    <t>Load</t>
  </si>
  <si>
    <t>Study breeding load identifier</t>
  </si>
  <si>
    <t>Sex</t>
  </si>
  <si>
    <t>Footnotes:</t>
  </si>
  <si>
    <t>Start of Postnatal, Pre-Weaning Overlap (PND)</t>
  </si>
  <si>
    <t>End of Postnatal, Pre-Weaning Overlap (PND)</t>
  </si>
  <si>
    <t xml:space="preserve">Start of Postnatal, Post-Weaning Overlap (PND) </t>
  </si>
  <si>
    <r>
      <t xml:space="preserve">Postnatal day (PND) at which the co-housing with animals exposed to 250,000 µg BPA/kg body weight/day started after weaning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</t>
    </r>
  </si>
  <si>
    <t xml:space="preserve">End of Postnatal, Post-Weaning Overlap (PND) </t>
  </si>
  <si>
    <r>
      <t xml:space="preserve">Postnatal day (PND)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   </t>
    </r>
  </si>
  <si>
    <t>F</t>
  </si>
  <si>
    <t>Study Information</t>
  </si>
  <si>
    <t>Project:</t>
  </si>
  <si>
    <t>Animal Set Number:</t>
  </si>
  <si>
    <t>Age at Removal:</t>
  </si>
  <si>
    <t>Biological Sample:</t>
  </si>
  <si>
    <t>Route of Exposure:</t>
  </si>
  <si>
    <t>Oral gavage</t>
  </si>
  <si>
    <t>Species/Strain/Substrain:</t>
  </si>
  <si>
    <t>Rat/Sprague-Dawley/CD23/NctrBR</t>
  </si>
  <si>
    <t>Principal Investigator:</t>
  </si>
  <si>
    <t>Release Date:</t>
  </si>
  <si>
    <t xml:space="preserve"> Jodi Flaws, Ph.D.</t>
  </si>
  <si>
    <t>Dam Cage</t>
  </si>
  <si>
    <t>Dam cage identifier</t>
  </si>
  <si>
    <t>Birth Date</t>
  </si>
  <si>
    <t>Date of birth (= postnatal day 0)</t>
  </si>
  <si>
    <t>Removal Date</t>
  </si>
  <si>
    <t>Date of removal</t>
  </si>
  <si>
    <t>Generation</t>
  </si>
  <si>
    <t>Animal generation identifier</t>
  </si>
  <si>
    <r>
      <t>Compound</t>
    </r>
    <r>
      <rPr>
        <sz val="11"/>
        <color theme="1"/>
        <rFont val="Calibri"/>
        <family val="2"/>
        <scheme val="minor"/>
      </rPr>
      <t/>
    </r>
  </si>
  <si>
    <t>Compound tested</t>
  </si>
  <si>
    <t>Dose (µg/kg body weight/day)</t>
  </si>
  <si>
    <t>Level of exposure to the compound (micrograms per kilogram body weight per day)</t>
  </si>
  <si>
    <t>Dosing arm</t>
  </si>
  <si>
    <t>Sex of animal</t>
  </si>
  <si>
    <r>
      <t xml:space="preserve">Gestational day (GD) at which the co-housing with animals exposed to 250,000 µg BPA/kg body weight/day started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</t>
    </r>
  </si>
  <si>
    <r>
      <t xml:space="preserve">Gestational day (GD)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</t>
    </r>
  </si>
  <si>
    <r>
      <t xml:space="preserve">Postnatal day (PND) at which the co-housing with animals exposed to 250,000 µg BPA/kg body weight/day started after birth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</si>
  <si>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Postnatal day (PND) at which the co-housing with animals exposed to 250,000 µg BPA/kg body weight/day ended prior to weaning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</si>
  <si>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t>Estrous Cycle Stage at Removal</t>
  </si>
  <si>
    <t>Estrous cycle stage at removal</t>
  </si>
  <si>
    <t>ND</t>
  </si>
  <si>
    <t>F1</t>
  </si>
  <si>
    <t>BPA</t>
  </si>
  <si>
    <t>EE2</t>
  </si>
  <si>
    <t>VEH</t>
  </si>
  <si>
    <t>CLARITY-BPA (NCTR protocol number 2191.01)</t>
  </si>
  <si>
    <t>Dosing Arm</t>
  </si>
  <si>
    <r>
      <t>Dosing Arm</t>
    </r>
    <r>
      <rPr>
        <b/>
        <vertAlign val="superscript"/>
        <sz val="11"/>
        <color theme="1"/>
        <rFont val="Calibri"/>
        <family val="2"/>
        <scheme val="minor"/>
      </rPr>
      <t>b</t>
    </r>
  </si>
  <si>
    <t>No Overlap</t>
  </si>
  <si>
    <r>
      <t>Sex</t>
    </r>
    <r>
      <rPr>
        <b/>
        <vertAlign val="superscript"/>
        <sz val="11"/>
        <color theme="1"/>
        <rFont val="Calibri"/>
        <family val="2"/>
        <scheme val="minor"/>
      </rPr>
      <t>a</t>
    </r>
  </si>
  <si>
    <r>
      <t>Compound</t>
    </r>
    <r>
      <rPr>
        <b/>
        <vertAlign val="superscript"/>
        <sz val="11"/>
        <color theme="1"/>
        <rFont val="Calibri"/>
        <family val="2"/>
        <scheme val="minor"/>
      </rPr>
      <t>c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</si>
  <si>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"F" = female; "M" = male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</si>
  <si>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"VEH" = vehicle, 0.3% aqueous carboxymethylcellulose (CMC); "BPA" = bisphenol A in 0.3% CMC; "EE2" = ethinyl estradiol in 0.3% CMC</t>
    </r>
  </si>
  <si>
    <t>Postnatal day 90</t>
  </si>
  <si>
    <t>Ovary</t>
  </si>
  <si>
    <t>Total unhealthy follicle count</t>
  </si>
  <si>
    <t>Right Ovarian Weight (mg)</t>
  </si>
  <si>
    <t>Left Ovarian Weight (mg)</t>
  </si>
  <si>
    <t>P/E</t>
  </si>
  <si>
    <t>E</t>
  </si>
  <si>
    <t>D</t>
  </si>
  <si>
    <t>P</t>
  </si>
  <si>
    <t>E/D</t>
  </si>
  <si>
    <t>D/P</t>
  </si>
  <si>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For the purpose of analysis, the transition stages were converted as follows: transition stages P/E or E/D were converted to E, while transition stage D/P was converted to P</t>
    </r>
  </si>
  <si>
    <r>
      <rPr>
        <vertAlign val="super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Healthy follicles</t>
    </r>
  </si>
  <si>
    <r>
      <rPr>
        <vertAlign val="super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Unhealthy follicles</t>
    </r>
  </si>
  <si>
    <r>
      <t>Estrous Cycle Stage at Removal</t>
    </r>
    <r>
      <rPr>
        <b/>
        <vertAlign val="superscript"/>
        <sz val="11"/>
        <color theme="1"/>
        <rFont val="Calibri"/>
        <family val="2"/>
        <scheme val="minor"/>
      </rPr>
      <t>d,e</t>
    </r>
  </si>
  <si>
    <r>
      <t>Primordial Follicles</t>
    </r>
    <r>
      <rPr>
        <b/>
        <vertAlign val="superscript"/>
        <sz val="11"/>
        <color theme="1"/>
        <rFont val="Calibri"/>
        <family val="2"/>
        <scheme val="minor"/>
      </rPr>
      <t>f</t>
    </r>
  </si>
  <si>
    <r>
      <t>Primary Follicles</t>
    </r>
    <r>
      <rPr>
        <b/>
        <vertAlign val="superscript"/>
        <sz val="11"/>
        <color theme="1"/>
        <rFont val="Calibri"/>
        <family val="2"/>
        <scheme val="minor"/>
      </rPr>
      <t>f</t>
    </r>
  </si>
  <si>
    <r>
      <t>Pre-Antral Follicles</t>
    </r>
    <r>
      <rPr>
        <b/>
        <vertAlign val="superscript"/>
        <sz val="11"/>
        <color theme="1"/>
        <rFont val="Calibri"/>
        <family val="2"/>
        <scheme val="minor"/>
      </rPr>
      <t>f</t>
    </r>
  </si>
  <si>
    <r>
      <t>Antral Follicles</t>
    </r>
    <r>
      <rPr>
        <b/>
        <vertAlign val="superscript"/>
        <sz val="11"/>
        <color theme="1"/>
        <rFont val="Calibri"/>
        <family val="2"/>
        <scheme val="minor"/>
      </rPr>
      <t>f</t>
    </r>
  </si>
  <si>
    <r>
      <t>Abnormal Follicles</t>
    </r>
    <r>
      <rPr>
        <b/>
        <vertAlign val="superscript"/>
        <sz val="11"/>
        <color theme="1"/>
        <rFont val="Calibri"/>
        <family val="2"/>
        <scheme val="minor"/>
      </rPr>
      <t>g</t>
    </r>
  </si>
  <si>
    <r>
      <t>Atretic Follicles</t>
    </r>
    <r>
      <rPr>
        <b/>
        <vertAlign val="superscript"/>
        <sz val="11"/>
        <color theme="1"/>
        <rFont val="Calibri"/>
        <family val="2"/>
        <scheme val="minor"/>
      </rPr>
      <t>g</t>
    </r>
  </si>
  <si>
    <t>Necropsy Weight (g)</t>
  </si>
  <si>
    <t>Body weight at necropsy (grams)</t>
  </si>
  <si>
    <t>"ND" = not determined</t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</si>
  <si>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"NA" = not applicable, animal removed on or before postnatal day 21; "Continuous" = from gestation day 6 until sacrifice; "Stop Dose" = from gestation day 6 until weaning on postnatal day 21</t>
    </r>
  </si>
  <si>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"P" = proestrus; "E" = estrus; "D" = diestrus; "PS" = poor sample quality precluded determination of stage; "NA" =  not applicable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</si>
</sst>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"/>
    <numFmt numFmtId="165" formatCode="0.0"/>
    <numFmt numFmtId="166" formatCode="m/d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6">
    <xf numFmtId="0" fontId="0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5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14" fontId="0" fillId="0" borderId="0" xfId="0" applyNumberFormat="1" applyAlignment="1">
      <alignment horizontal="left"/>
    </xf>
    <xf numFmtId="0" fontId="1" fillId="0" borderId="1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165" fontId="4" fillId="0" borderId="0" xfId="2" applyNumberFormat="1" applyFont="1" applyFill="1" applyBorder="1" applyAlignment="1">
      <alignment horizontal="left" vertical="center" wrapText="1"/>
    </xf>
    <xf numFmtId="1" fontId="0" fillId="0" borderId="0" xfId="0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3" fillId="0" borderId="0" xfId="1" applyFill="1" applyBorder="1" applyAlignment="1">
      <alignment wrapText="1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3" fillId="0" borderId="0" xfId="1" applyFill="1" applyBorder="1" applyAlignment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Font="1" applyFill="1" applyBorder="1" applyAlignment="1"/>
    <xf numFmtId="165" fontId="0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/>
    <xf numFmtId="0" fontId="1" fillId="0" borderId="1" xfId="0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0" fontId="21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wrapText="1" readingOrder="1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wrapText="1"/>
    </xf>
    <xf numFmtId="164" fontId="4" fillId="0" borderId="0" xfId="1" applyNumberFormat="1" applyFont="1" applyFill="1" applyBorder="1" applyAlignment="1">
      <alignment horizontal="center" wrapText="1"/>
    </xf>
    <xf numFmtId="0" fontId="21" fillId="0" borderId="0" xfId="0" applyFont="1" applyAlignment="1">
      <alignment wrapText="1"/>
    </xf>
    <xf numFmtId="0" fontId="21" fillId="0" borderId="0" xfId="0" applyFont="1" applyBorder="1" applyAlignment="1">
      <alignment wrapText="1"/>
    </xf>
    <xf numFmtId="0" fontId="21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26" fillId="0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14" fontId="0" fillId="0" borderId="0" xfId="0" quotePrefix="1" applyNumberFormat="1" applyAlignment="1">
      <alignment horizontal="left" wrapText="1"/>
    </xf>
    <xf numFmtId="14" fontId="0" fillId="0" borderId="0" xfId="0" applyNumberForma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14" fontId="1" fillId="0" borderId="0" xfId="0" quotePrefix="1" applyNumberFormat="1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21" fillId="0" borderId="0" xfId="0" applyFont="1" applyBorder="1" applyAlignment="1">
      <alignment wrapText="1"/>
    </xf>
    <xf numFmtId="0" fontId="0" fillId="0" borderId="0" xfId="0"/>
    <xf numFmtId="0" fontId="21" fillId="0" borderId="0" xfId="0" applyFont="1" applyAlignment="1">
      <alignment wrapText="1"/>
    </xf>
    <xf numFmtId="0" fontId="21" fillId="0" borderId="0" xfId="0" applyFont="1" applyBorder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Border="1" applyAlignment="1">
      <alignment wrapText="1"/>
    </xf>
    <xf numFmtId="0" fontId="21" fillId="0" borderId="0" xfId="0" applyFont="1" applyAlignment="1">
      <alignment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21" fillId="0" borderId="0" xfId="0" applyFont="1" applyBorder="1" applyAlignment="1">
      <alignment wrapText="1"/>
    </xf>
    <xf numFmtId="0" fontId="27" fillId="0" borderId="11" xfId="1" applyFont="1" applyFill="1" applyBorder="1" applyAlignment="1">
      <alignment horizontal="center" wrapText="1"/>
    </xf>
    <xf numFmtId="0" fontId="0" fillId="0" borderId="0" xfId="0" applyFont="1"/>
    <xf numFmtId="0" fontId="27" fillId="0" borderId="0" xfId="1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_Sheet1" xfId="1" xr:uid="{00000000-0005-0000-0000-000025000000}"/>
    <cellStyle name="Normal_Sheet3" xfId="2" xr:uid="{00000000-0005-0000-0000-000026000000}"/>
    <cellStyle name="Note" xfId="17" builtinId="10" customBuiltin="1"/>
    <cellStyle name="Output" xfId="12" builtinId="21" customBuiltin="1"/>
    <cellStyle name="Title" xfId="3" builtinId="15" customBuiltin="1"/>
    <cellStyle name="Title 2" xfId="45" xr:uid="{00000000-0005-0000-0000-00002A000000}"/>
    <cellStyle name="Title 3" xfId="44" xr:uid="{00000000-0005-0000-0000-00002B000000}"/>
    <cellStyle name="Total" xfId="19" builtinId="25" customBuiltin="1"/>
    <cellStyle name="Warning Text" xfId="16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workbookViewId="0"/>
  </sheetViews>
  <sheetFormatPr defaultRowHeight="14.4" x14ac:dyDescent="0.55000000000000004"/>
  <cols>
    <col min="1" max="1" width="46.26171875" customWidth="1"/>
    <col min="2" max="2" width="88.68359375" customWidth="1"/>
    <col min="3" max="3" width="18.578125" customWidth="1"/>
    <col min="4" max="4" width="13.68359375" customWidth="1"/>
    <col min="9" max="9" width="15.15625" customWidth="1"/>
  </cols>
  <sheetData>
    <row r="1" spans="1:9" s="26" customFormat="1" ht="14.7" thickBot="1" x14ac:dyDescent="0.6">
      <c r="A1" s="47" t="s">
        <v>51</v>
      </c>
      <c r="B1" s="43"/>
    </row>
    <row r="2" spans="1:9" s="26" customFormat="1" x14ac:dyDescent="0.55000000000000004">
      <c r="A2" s="48" t="s">
        <v>52</v>
      </c>
      <c r="B2" s="61" t="s">
        <v>88</v>
      </c>
    </row>
    <row r="3" spans="1:9" s="26" customFormat="1" x14ac:dyDescent="0.55000000000000004">
      <c r="A3" s="48" t="s">
        <v>53</v>
      </c>
      <c r="B3" s="44">
        <v>6</v>
      </c>
    </row>
    <row r="4" spans="1:9" s="26" customFormat="1" x14ac:dyDescent="0.55000000000000004">
      <c r="A4" s="48" t="s">
        <v>54</v>
      </c>
      <c r="B4" s="44" t="s">
        <v>96</v>
      </c>
    </row>
    <row r="5" spans="1:9" s="26" customFormat="1" x14ac:dyDescent="0.55000000000000004">
      <c r="A5" s="48" t="s">
        <v>55</v>
      </c>
      <c r="B5" s="44" t="s">
        <v>97</v>
      </c>
    </row>
    <row r="6" spans="1:9" s="26" customFormat="1" x14ac:dyDescent="0.55000000000000004">
      <c r="A6" s="49" t="s">
        <v>56</v>
      </c>
      <c r="B6" s="44" t="s">
        <v>57</v>
      </c>
    </row>
    <row r="7" spans="1:9" s="26" customFormat="1" x14ac:dyDescent="0.55000000000000004">
      <c r="A7" s="49" t="s">
        <v>58</v>
      </c>
      <c r="B7" s="44" t="s">
        <v>59</v>
      </c>
    </row>
    <row r="8" spans="1:9" s="26" customFormat="1" x14ac:dyDescent="0.55000000000000004">
      <c r="A8" s="50" t="s">
        <v>60</v>
      </c>
      <c r="B8" s="45" t="s">
        <v>62</v>
      </c>
    </row>
    <row r="9" spans="1:9" s="26" customFormat="1" x14ac:dyDescent="0.55000000000000004">
      <c r="A9" s="51" t="s">
        <v>61</v>
      </c>
      <c r="B9" s="46">
        <v>43371</v>
      </c>
    </row>
    <row r="10" spans="1:9" s="26" customFormat="1" x14ac:dyDescent="0.55000000000000004"/>
    <row r="11" spans="1:9" s="26" customFormat="1" x14ac:dyDescent="0.55000000000000004"/>
    <row r="12" spans="1:9" ht="14.7" thickBot="1" x14ac:dyDescent="0.6">
      <c r="A12" s="2" t="s">
        <v>7</v>
      </c>
      <c r="B12" s="2" t="s">
        <v>8</v>
      </c>
    </row>
    <row r="13" spans="1:9" x14ac:dyDescent="0.55000000000000004">
      <c r="A13" s="24" t="s">
        <v>6</v>
      </c>
      <c r="B13" s="24" t="s">
        <v>38</v>
      </c>
    </row>
    <row r="14" spans="1:9" x14ac:dyDescent="0.55000000000000004">
      <c r="A14" s="3" t="s">
        <v>9</v>
      </c>
      <c r="B14" s="4" t="s">
        <v>10</v>
      </c>
    </row>
    <row r="15" spans="1:9" x14ac:dyDescent="0.55000000000000004">
      <c r="A15" s="24" t="s">
        <v>37</v>
      </c>
      <c r="B15" s="24" t="s">
        <v>39</v>
      </c>
    </row>
    <row r="16" spans="1:9" x14ac:dyDescent="0.55000000000000004">
      <c r="A16" s="57" t="s">
        <v>69</v>
      </c>
      <c r="B16" s="57" t="s">
        <v>70</v>
      </c>
      <c r="D16" s="28"/>
      <c r="E16" s="29"/>
      <c r="F16" s="30"/>
      <c r="G16" s="30"/>
      <c r="H16" s="31"/>
      <c r="I16" s="32"/>
    </row>
    <row r="17" spans="1:9" x14ac:dyDescent="0.55000000000000004">
      <c r="A17" s="52" t="s">
        <v>63</v>
      </c>
      <c r="B17" s="52" t="s">
        <v>64</v>
      </c>
      <c r="D17" s="26"/>
    </row>
    <row r="18" spans="1:9" s="25" customFormat="1" x14ac:dyDescent="0.55000000000000004">
      <c r="A18" s="57" t="s">
        <v>42</v>
      </c>
      <c r="B18" s="57" t="s">
        <v>76</v>
      </c>
    </row>
    <row r="19" spans="1:9" x14ac:dyDescent="0.55000000000000004">
      <c r="A19" s="62" t="s">
        <v>89</v>
      </c>
      <c r="B19" s="57" t="s">
        <v>75</v>
      </c>
    </row>
    <row r="20" spans="1:9" s="53" customFormat="1" x14ac:dyDescent="0.55000000000000004">
      <c r="A20" s="56" t="s">
        <v>71</v>
      </c>
      <c r="B20" s="57" t="s">
        <v>72</v>
      </c>
      <c r="D20" s="28"/>
      <c r="E20" s="29"/>
      <c r="F20" s="30"/>
      <c r="G20" s="30"/>
      <c r="H20" s="31"/>
      <c r="I20" s="32"/>
    </row>
    <row r="21" spans="1:9" s="53" customFormat="1" x14ac:dyDescent="0.55000000000000004">
      <c r="A21" s="56" t="s">
        <v>73</v>
      </c>
      <c r="B21" s="56" t="s">
        <v>74</v>
      </c>
      <c r="D21" s="28"/>
      <c r="E21" s="29"/>
      <c r="F21" s="30"/>
      <c r="G21" s="30"/>
      <c r="H21" s="31"/>
      <c r="I21" s="32"/>
    </row>
    <row r="22" spans="1:9" x14ac:dyDescent="0.55000000000000004">
      <c r="A22" s="55" t="s">
        <v>65</v>
      </c>
      <c r="B22" s="54" t="s">
        <v>66</v>
      </c>
    </row>
    <row r="23" spans="1:9" x14ac:dyDescent="0.55000000000000004">
      <c r="A23" s="55" t="s">
        <v>67</v>
      </c>
      <c r="B23" s="55" t="s">
        <v>68</v>
      </c>
      <c r="D23" s="1"/>
    </row>
    <row r="24" spans="1:9" x14ac:dyDescent="0.55000000000000004">
      <c r="A24" s="57" t="s">
        <v>40</v>
      </c>
      <c r="B24" s="57" t="s">
        <v>41</v>
      </c>
    </row>
    <row r="25" spans="1:9" s="25" customFormat="1" ht="28.8" x14ac:dyDescent="0.55000000000000004">
      <c r="A25" s="24" t="s">
        <v>11</v>
      </c>
      <c r="B25" s="24" t="s">
        <v>77</v>
      </c>
    </row>
    <row r="26" spans="1:9" s="25" customFormat="1" ht="28.8" x14ac:dyDescent="0.55000000000000004">
      <c r="A26" s="24" t="s">
        <v>12</v>
      </c>
      <c r="B26" s="24" t="s">
        <v>78</v>
      </c>
    </row>
    <row r="27" spans="1:9" s="38" customFormat="1" ht="28.8" x14ac:dyDescent="0.55000000000000004">
      <c r="A27" s="36" t="s">
        <v>44</v>
      </c>
      <c r="B27" s="37" t="s">
        <v>79</v>
      </c>
    </row>
    <row r="28" spans="1:9" s="25" customFormat="1" ht="28.8" x14ac:dyDescent="0.55000000000000004">
      <c r="A28" s="37" t="s">
        <v>45</v>
      </c>
      <c r="B28" s="35" t="s">
        <v>80</v>
      </c>
    </row>
    <row r="29" spans="1:9" s="25" customFormat="1" ht="28.8" x14ac:dyDescent="0.55000000000000004">
      <c r="A29" s="37" t="s">
        <v>46</v>
      </c>
      <c r="B29" s="35" t="s">
        <v>47</v>
      </c>
    </row>
    <row r="30" spans="1:9" ht="28.8" x14ac:dyDescent="0.55000000000000004">
      <c r="A30" s="35" t="s">
        <v>48</v>
      </c>
      <c r="B30" s="35" t="s">
        <v>49</v>
      </c>
    </row>
    <row r="31" spans="1:9" x14ac:dyDescent="0.55000000000000004">
      <c r="A31" s="58" t="s">
        <v>81</v>
      </c>
      <c r="B31" s="58" t="s">
        <v>82</v>
      </c>
    </row>
    <row r="32" spans="1:9" x14ac:dyDescent="0.55000000000000004">
      <c r="A32" s="57" t="s">
        <v>117</v>
      </c>
      <c r="B32" s="57" t="s">
        <v>118</v>
      </c>
    </row>
    <row r="33" spans="1:2" x14ac:dyDescent="0.55000000000000004">
      <c r="A33" s="6" t="s">
        <v>99</v>
      </c>
      <c r="B33" s="5" t="s">
        <v>13</v>
      </c>
    </row>
    <row r="34" spans="1:2" x14ac:dyDescent="0.55000000000000004">
      <c r="A34" s="6" t="s">
        <v>100</v>
      </c>
      <c r="B34" s="5" t="s">
        <v>14</v>
      </c>
    </row>
    <row r="35" spans="1:2" x14ac:dyDescent="0.55000000000000004">
      <c r="A35" t="s">
        <v>15</v>
      </c>
      <c r="B35" t="s">
        <v>16</v>
      </c>
    </row>
    <row r="36" spans="1:2" x14ac:dyDescent="0.55000000000000004">
      <c r="A36" t="s">
        <v>17</v>
      </c>
      <c r="B36" t="s">
        <v>18</v>
      </c>
    </row>
    <row r="37" spans="1:2" x14ac:dyDescent="0.55000000000000004">
      <c r="A37" t="s">
        <v>19</v>
      </c>
      <c r="B37" t="s">
        <v>20</v>
      </c>
    </row>
    <row r="38" spans="1:2" x14ac:dyDescent="0.55000000000000004">
      <c r="A38" t="s">
        <v>21</v>
      </c>
      <c r="B38" t="s">
        <v>22</v>
      </c>
    </row>
    <row r="39" spans="1:2" x14ac:dyDescent="0.55000000000000004">
      <c r="A39" t="s">
        <v>23</v>
      </c>
      <c r="B39" t="s">
        <v>24</v>
      </c>
    </row>
    <row r="40" spans="1:2" x14ac:dyDescent="0.55000000000000004">
      <c r="A40" t="s">
        <v>25</v>
      </c>
      <c r="B40" t="s">
        <v>26</v>
      </c>
    </row>
    <row r="41" spans="1:2" x14ac:dyDescent="0.55000000000000004">
      <c r="A41" t="s">
        <v>34</v>
      </c>
      <c r="B41" t="s">
        <v>35</v>
      </c>
    </row>
    <row r="42" spans="1:2" x14ac:dyDescent="0.55000000000000004">
      <c r="A42" t="s">
        <v>36</v>
      </c>
      <c r="B42" t="s">
        <v>98</v>
      </c>
    </row>
    <row r="43" spans="1:2" x14ac:dyDescent="0.55000000000000004">
      <c r="A43" t="s">
        <v>3</v>
      </c>
      <c r="B43" t="s">
        <v>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66"/>
  <sheetViews>
    <sheetView zoomScaleNormal="100" workbookViewId="0"/>
  </sheetViews>
  <sheetFormatPr defaultColWidth="9.15625" defaultRowHeight="14.4" x14ac:dyDescent="0.55000000000000004"/>
  <cols>
    <col min="1" max="1" width="14.41796875" style="13" customWidth="1"/>
    <col min="2" max="2" width="6.26171875" style="13" bestFit="1" customWidth="1"/>
    <col min="3" max="3" width="6.578125" style="11" bestFit="1" customWidth="1"/>
    <col min="4" max="4" width="11.15625" style="13" bestFit="1" customWidth="1"/>
    <col min="5" max="5" width="5.26171875" style="13" bestFit="1" customWidth="1"/>
    <col min="6" max="6" width="4.68359375" style="39" bestFit="1" customWidth="1"/>
    <col min="7" max="7" width="11.15625" style="13" bestFit="1" customWidth="1"/>
    <col min="8" max="8" width="11.41796875" style="59" bestFit="1" customWidth="1"/>
    <col min="9" max="9" width="11.83984375" style="59" bestFit="1" customWidth="1"/>
    <col min="10" max="10" width="10" style="13" bestFit="1" customWidth="1"/>
    <col min="11" max="11" width="9.83984375" style="39" bestFit="1" customWidth="1"/>
    <col min="12" max="12" width="5.15625" style="39" bestFit="1" customWidth="1"/>
    <col min="13" max="14" width="12.578125" style="13" bestFit="1" customWidth="1"/>
    <col min="15" max="15" width="16.83984375" style="13" bestFit="1" customWidth="1"/>
    <col min="16" max="16" width="16" style="13" bestFit="1" customWidth="1"/>
    <col min="17" max="17" width="16.83984375" style="39" bestFit="1" customWidth="1"/>
    <col min="18" max="18" width="16" style="39" bestFit="1" customWidth="1"/>
    <col min="19" max="19" width="12.578125" style="13" bestFit="1" customWidth="1"/>
    <col min="20" max="20" width="10.41796875" style="13" bestFit="1" customWidth="1"/>
    <col min="21" max="21" width="13.578125" style="13" customWidth="1"/>
    <col min="22" max="22" width="12.26171875" style="13" customWidth="1"/>
    <col min="23" max="23" width="10.26171875" style="7" bestFit="1" customWidth="1"/>
    <col min="24" max="24" width="9" style="7" bestFit="1" customWidth="1"/>
    <col min="25" max="25" width="10.15625" style="7" bestFit="1" customWidth="1"/>
    <col min="26" max="26" width="9" style="7" bestFit="1" customWidth="1"/>
    <col min="27" max="27" width="9.68359375" style="7" bestFit="1" customWidth="1"/>
    <col min="28" max="28" width="8.68359375" style="7" bestFit="1" customWidth="1"/>
    <col min="29" max="29" width="8.26171875" style="7" bestFit="1" customWidth="1"/>
    <col min="30" max="30" width="10.26171875" style="19" bestFit="1" customWidth="1"/>
    <col min="31" max="31" width="97.26171875" style="11" bestFit="1" customWidth="1"/>
    <col min="32" max="32" width="8.83984375" style="21" customWidth="1"/>
    <col min="33" max="16384" width="9.15625" style="19"/>
  </cols>
  <sheetData>
    <row r="1" spans="1:32" s="10" customFormat="1" ht="45.6" thickBot="1" x14ac:dyDescent="0.6">
      <c r="A1" s="22" t="s">
        <v>6</v>
      </c>
      <c r="B1" s="22" t="s">
        <v>9</v>
      </c>
      <c r="C1" s="22" t="s">
        <v>37</v>
      </c>
      <c r="D1" s="22" t="s">
        <v>69</v>
      </c>
      <c r="E1" s="22" t="s">
        <v>63</v>
      </c>
      <c r="F1" s="22" t="s">
        <v>92</v>
      </c>
      <c r="G1" s="22" t="s">
        <v>90</v>
      </c>
      <c r="H1" s="22" t="s">
        <v>93</v>
      </c>
      <c r="I1" s="41" t="s">
        <v>73</v>
      </c>
      <c r="J1" s="22" t="s">
        <v>65</v>
      </c>
      <c r="K1" s="22" t="s">
        <v>67</v>
      </c>
      <c r="L1" s="22" t="s">
        <v>40</v>
      </c>
      <c r="M1" s="22" t="s">
        <v>11</v>
      </c>
      <c r="N1" s="22" t="s">
        <v>12</v>
      </c>
      <c r="O1" s="41" t="s">
        <v>44</v>
      </c>
      <c r="P1" s="42" t="s">
        <v>45</v>
      </c>
      <c r="Q1" s="42" t="s">
        <v>46</v>
      </c>
      <c r="R1" s="41" t="s">
        <v>48</v>
      </c>
      <c r="S1" s="22" t="s">
        <v>110</v>
      </c>
      <c r="T1" s="22" t="s">
        <v>117</v>
      </c>
      <c r="U1" s="22" t="s">
        <v>99</v>
      </c>
      <c r="V1" s="22" t="s">
        <v>100</v>
      </c>
      <c r="W1" s="23" t="s">
        <v>111</v>
      </c>
      <c r="X1" s="23" t="s">
        <v>112</v>
      </c>
      <c r="Y1" s="23" t="s">
        <v>113</v>
      </c>
      <c r="Z1" s="23" t="s">
        <v>114</v>
      </c>
      <c r="AA1" s="23" t="s">
        <v>115</v>
      </c>
      <c r="AB1" s="23" t="s">
        <v>116</v>
      </c>
      <c r="AC1" s="23" t="s">
        <v>34</v>
      </c>
      <c r="AD1" s="22" t="s">
        <v>0</v>
      </c>
      <c r="AE1" s="22" t="s">
        <v>3</v>
      </c>
      <c r="AF1" s="9"/>
    </row>
    <row r="2" spans="1:32" s="15" customFormat="1" x14ac:dyDescent="0.55000000000000004">
      <c r="A2" s="11">
        <v>21910304651</v>
      </c>
      <c r="B2" s="11">
        <v>15276</v>
      </c>
      <c r="C2" s="11">
        <v>352</v>
      </c>
      <c r="D2" s="11" t="s">
        <v>84</v>
      </c>
      <c r="E2" s="11">
        <v>852</v>
      </c>
      <c r="F2" s="12" t="s">
        <v>50</v>
      </c>
      <c r="G2" s="11" t="s">
        <v>2</v>
      </c>
      <c r="H2" s="11" t="s">
        <v>87</v>
      </c>
      <c r="I2" s="11">
        <v>0</v>
      </c>
      <c r="J2" s="8">
        <v>41288</v>
      </c>
      <c r="K2" s="34">
        <v>41380</v>
      </c>
      <c r="L2" s="33">
        <v>5</v>
      </c>
      <c r="M2" s="11" t="s">
        <v>91</v>
      </c>
      <c r="N2" s="11" t="s">
        <v>91</v>
      </c>
      <c r="O2" s="40" t="s">
        <v>91</v>
      </c>
      <c r="P2" s="40" t="s">
        <v>91</v>
      </c>
      <c r="Q2" s="40" t="s">
        <v>91</v>
      </c>
      <c r="R2" s="40" t="s">
        <v>91</v>
      </c>
      <c r="S2" s="11" t="s">
        <v>102</v>
      </c>
      <c r="T2" s="12">
        <v>290.89999999999998</v>
      </c>
      <c r="U2" s="12">
        <v>46.8</v>
      </c>
      <c r="V2" s="12">
        <v>54.1</v>
      </c>
      <c r="W2" s="7">
        <v>79</v>
      </c>
      <c r="X2" s="7">
        <v>9</v>
      </c>
      <c r="Y2" s="7">
        <v>20</v>
      </c>
      <c r="Z2" s="7">
        <v>53</v>
      </c>
      <c r="AA2" s="7">
        <v>0</v>
      </c>
      <c r="AB2" s="7">
        <v>2</v>
      </c>
      <c r="AC2" s="7">
        <f t="shared" ref="AC2:AC23" si="0">W2+X2+Y2+Z2</f>
        <v>161</v>
      </c>
      <c r="AD2" s="7">
        <f t="shared" ref="AD2:AD23" si="1">AA2+AB2</f>
        <v>2</v>
      </c>
      <c r="AE2" s="11" t="s">
        <v>4</v>
      </c>
      <c r="AF2" s="14"/>
    </row>
    <row r="3" spans="1:32" s="15" customFormat="1" x14ac:dyDescent="0.55000000000000004">
      <c r="A3" s="11">
        <v>21910304622</v>
      </c>
      <c r="B3" s="11">
        <v>15277</v>
      </c>
      <c r="C3" s="11">
        <v>791</v>
      </c>
      <c r="D3" s="11" t="s">
        <v>84</v>
      </c>
      <c r="E3" s="11">
        <v>727</v>
      </c>
      <c r="F3" s="12" t="s">
        <v>50</v>
      </c>
      <c r="G3" s="11" t="s">
        <v>2</v>
      </c>
      <c r="H3" s="11" t="s">
        <v>87</v>
      </c>
      <c r="I3" s="11">
        <v>0</v>
      </c>
      <c r="J3" s="8">
        <v>41264</v>
      </c>
      <c r="K3" s="34">
        <v>41351</v>
      </c>
      <c r="L3" s="33">
        <v>4</v>
      </c>
      <c r="M3" s="11" t="s">
        <v>91</v>
      </c>
      <c r="N3" s="11" t="s">
        <v>91</v>
      </c>
      <c r="O3" s="40" t="s">
        <v>91</v>
      </c>
      <c r="P3" s="40" t="s">
        <v>91</v>
      </c>
      <c r="Q3" s="40" t="s">
        <v>91</v>
      </c>
      <c r="R3" s="40" t="s">
        <v>91</v>
      </c>
      <c r="S3" s="11" t="s">
        <v>102</v>
      </c>
      <c r="T3" s="12">
        <v>272.2</v>
      </c>
      <c r="U3" s="12">
        <v>65.599999999999994</v>
      </c>
      <c r="V3" s="12">
        <v>62.8</v>
      </c>
      <c r="W3" s="7">
        <v>86</v>
      </c>
      <c r="X3" s="7">
        <v>17</v>
      </c>
      <c r="Y3" s="7">
        <v>20</v>
      </c>
      <c r="Z3" s="7">
        <v>59</v>
      </c>
      <c r="AA3" s="7">
        <v>0</v>
      </c>
      <c r="AB3" s="7">
        <v>1</v>
      </c>
      <c r="AC3" s="7">
        <f t="shared" si="0"/>
        <v>182</v>
      </c>
      <c r="AD3" s="7">
        <f t="shared" si="1"/>
        <v>1</v>
      </c>
      <c r="AE3" s="11" t="s">
        <v>4</v>
      </c>
      <c r="AF3" s="14"/>
    </row>
    <row r="4" spans="1:32" s="15" customFormat="1" x14ac:dyDescent="0.55000000000000004">
      <c r="A4" s="11">
        <v>21910304611</v>
      </c>
      <c r="B4" s="11">
        <v>15278</v>
      </c>
      <c r="C4" s="11">
        <v>867</v>
      </c>
      <c r="D4" s="11" t="s">
        <v>84</v>
      </c>
      <c r="E4" s="11">
        <v>730</v>
      </c>
      <c r="F4" s="12" t="s">
        <v>50</v>
      </c>
      <c r="G4" s="11" t="s">
        <v>2</v>
      </c>
      <c r="H4" s="11" t="s">
        <v>87</v>
      </c>
      <c r="I4" s="11">
        <v>0</v>
      </c>
      <c r="J4" s="8">
        <v>41261</v>
      </c>
      <c r="K4" s="34">
        <v>41351</v>
      </c>
      <c r="L4" s="33">
        <v>4</v>
      </c>
      <c r="M4" s="11" t="s">
        <v>91</v>
      </c>
      <c r="N4" s="11" t="s">
        <v>91</v>
      </c>
      <c r="O4" s="40" t="s">
        <v>91</v>
      </c>
      <c r="P4" s="40" t="s">
        <v>91</v>
      </c>
      <c r="Q4" s="40" t="s">
        <v>91</v>
      </c>
      <c r="R4" s="40" t="s">
        <v>91</v>
      </c>
      <c r="S4" s="11" t="s">
        <v>102</v>
      </c>
      <c r="T4" s="12">
        <v>282.2</v>
      </c>
      <c r="U4" s="12">
        <v>65.900000000000006</v>
      </c>
      <c r="V4" s="12">
        <v>57.1</v>
      </c>
      <c r="W4" s="7">
        <v>92</v>
      </c>
      <c r="X4" s="7">
        <v>19</v>
      </c>
      <c r="Y4" s="7">
        <v>35</v>
      </c>
      <c r="Z4" s="7">
        <v>55</v>
      </c>
      <c r="AA4" s="7">
        <v>0</v>
      </c>
      <c r="AB4" s="7">
        <v>2</v>
      </c>
      <c r="AC4" s="7">
        <f t="shared" si="0"/>
        <v>201</v>
      </c>
      <c r="AD4" s="7">
        <f t="shared" si="1"/>
        <v>2</v>
      </c>
      <c r="AE4" s="11" t="s">
        <v>4</v>
      </c>
      <c r="AF4" s="14"/>
    </row>
    <row r="5" spans="1:32" s="15" customFormat="1" x14ac:dyDescent="0.55000000000000004">
      <c r="A5" s="11">
        <v>21910304652</v>
      </c>
      <c r="B5" s="11">
        <v>15622</v>
      </c>
      <c r="C5" s="11">
        <v>960</v>
      </c>
      <c r="D5" s="11" t="s">
        <v>84</v>
      </c>
      <c r="E5" s="11">
        <v>855</v>
      </c>
      <c r="F5" s="12" t="s">
        <v>50</v>
      </c>
      <c r="G5" s="11" t="s">
        <v>2</v>
      </c>
      <c r="H5" s="11" t="s">
        <v>87</v>
      </c>
      <c r="I5" s="11">
        <v>0</v>
      </c>
      <c r="J5" s="8">
        <v>41288</v>
      </c>
      <c r="K5" s="34">
        <v>41383</v>
      </c>
      <c r="L5" s="33">
        <v>5</v>
      </c>
      <c r="M5" s="11" t="s">
        <v>91</v>
      </c>
      <c r="N5" s="11" t="s">
        <v>91</v>
      </c>
      <c r="O5" s="40" t="s">
        <v>91</v>
      </c>
      <c r="P5" s="40" t="s">
        <v>91</v>
      </c>
      <c r="Q5" s="40" t="s">
        <v>91</v>
      </c>
      <c r="R5" s="40" t="s">
        <v>91</v>
      </c>
      <c r="S5" s="11" t="s">
        <v>102</v>
      </c>
      <c r="T5" s="12">
        <v>254.2</v>
      </c>
      <c r="U5" s="12">
        <v>39.700000000000003</v>
      </c>
      <c r="V5" s="12">
        <v>43.4</v>
      </c>
      <c r="W5" s="7">
        <v>367</v>
      </c>
      <c r="X5" s="7">
        <v>40</v>
      </c>
      <c r="Y5" s="7">
        <v>31</v>
      </c>
      <c r="Z5" s="7">
        <v>29</v>
      </c>
      <c r="AA5" s="7">
        <v>6</v>
      </c>
      <c r="AB5" s="7">
        <v>0</v>
      </c>
      <c r="AC5" s="7">
        <f t="shared" si="0"/>
        <v>467</v>
      </c>
      <c r="AD5" s="7">
        <f t="shared" si="1"/>
        <v>6</v>
      </c>
      <c r="AE5" s="11" t="s">
        <v>4</v>
      </c>
      <c r="AF5" s="14"/>
    </row>
    <row r="6" spans="1:32" s="15" customFormat="1" x14ac:dyDescent="0.55000000000000004">
      <c r="A6" s="11">
        <v>21910304612</v>
      </c>
      <c r="B6" s="11">
        <v>15621</v>
      </c>
      <c r="C6" s="11">
        <v>1203</v>
      </c>
      <c r="D6" s="11" t="s">
        <v>84</v>
      </c>
      <c r="E6" s="11">
        <v>724</v>
      </c>
      <c r="F6" s="12" t="s">
        <v>50</v>
      </c>
      <c r="G6" s="11" t="s">
        <v>2</v>
      </c>
      <c r="H6" s="11" t="s">
        <v>87</v>
      </c>
      <c r="I6" s="11">
        <v>0</v>
      </c>
      <c r="J6" s="8">
        <v>41262</v>
      </c>
      <c r="K6" s="34">
        <v>41351</v>
      </c>
      <c r="L6" s="33">
        <v>4</v>
      </c>
      <c r="M6" s="11" t="s">
        <v>91</v>
      </c>
      <c r="N6" s="11" t="s">
        <v>91</v>
      </c>
      <c r="O6" s="40" t="s">
        <v>91</v>
      </c>
      <c r="P6" s="40" t="s">
        <v>91</v>
      </c>
      <c r="Q6" s="40" t="s">
        <v>91</v>
      </c>
      <c r="R6" s="40" t="s">
        <v>91</v>
      </c>
      <c r="S6" s="11" t="s">
        <v>102</v>
      </c>
      <c r="T6" s="12">
        <v>247.7</v>
      </c>
      <c r="U6" s="12">
        <v>35.200000000000003</v>
      </c>
      <c r="V6" s="12">
        <v>51.7</v>
      </c>
      <c r="W6" s="7">
        <v>401</v>
      </c>
      <c r="X6" s="7">
        <v>53</v>
      </c>
      <c r="Y6" s="7">
        <v>40</v>
      </c>
      <c r="Z6" s="7">
        <v>34</v>
      </c>
      <c r="AA6" s="7">
        <v>8</v>
      </c>
      <c r="AB6" s="7">
        <v>0</v>
      </c>
      <c r="AC6" s="7">
        <f t="shared" si="0"/>
        <v>528</v>
      </c>
      <c r="AD6" s="7">
        <f t="shared" si="1"/>
        <v>8</v>
      </c>
      <c r="AE6" s="11" t="s">
        <v>4</v>
      </c>
      <c r="AF6" s="14"/>
    </row>
    <row r="7" spans="1:32" s="15" customFormat="1" x14ac:dyDescent="0.55000000000000004">
      <c r="A7" s="11">
        <v>21910304621</v>
      </c>
      <c r="B7" s="11">
        <v>15732</v>
      </c>
      <c r="C7" s="11">
        <v>1259</v>
      </c>
      <c r="D7" s="11" t="s">
        <v>84</v>
      </c>
      <c r="E7" s="11">
        <v>726</v>
      </c>
      <c r="F7" s="12" t="s">
        <v>50</v>
      </c>
      <c r="G7" s="11" t="s">
        <v>2</v>
      </c>
      <c r="H7" s="11" t="s">
        <v>87</v>
      </c>
      <c r="I7" s="11">
        <v>0</v>
      </c>
      <c r="J7" s="8">
        <v>41264</v>
      </c>
      <c r="K7" s="34">
        <v>41351</v>
      </c>
      <c r="L7" s="33">
        <v>4</v>
      </c>
      <c r="M7" s="11" t="s">
        <v>91</v>
      </c>
      <c r="N7" s="11" t="s">
        <v>91</v>
      </c>
      <c r="O7" s="40" t="s">
        <v>91</v>
      </c>
      <c r="P7" s="40" t="s">
        <v>91</v>
      </c>
      <c r="Q7" s="40" t="s">
        <v>91</v>
      </c>
      <c r="R7" s="40" t="s">
        <v>91</v>
      </c>
      <c r="S7" s="65" t="s">
        <v>101</v>
      </c>
      <c r="T7" s="12">
        <v>259.89999999999998</v>
      </c>
      <c r="U7" s="12">
        <v>44.8</v>
      </c>
      <c r="V7" s="12">
        <v>34.799999999999997</v>
      </c>
      <c r="W7" s="7">
        <v>238</v>
      </c>
      <c r="X7" s="7">
        <v>59</v>
      </c>
      <c r="Y7" s="7">
        <v>37</v>
      </c>
      <c r="Z7" s="7">
        <v>19</v>
      </c>
      <c r="AA7" s="7">
        <v>7</v>
      </c>
      <c r="AB7" s="7">
        <v>0</v>
      </c>
      <c r="AC7" s="7">
        <f t="shared" si="0"/>
        <v>353</v>
      </c>
      <c r="AD7" s="7">
        <f t="shared" si="1"/>
        <v>7</v>
      </c>
      <c r="AE7" s="11" t="s">
        <v>4</v>
      </c>
      <c r="AF7" s="14"/>
    </row>
    <row r="8" spans="1:32" s="15" customFormat="1" x14ac:dyDescent="0.55000000000000004">
      <c r="A8" s="11">
        <v>21910307171</v>
      </c>
      <c r="B8" s="11">
        <v>15772</v>
      </c>
      <c r="C8" s="11">
        <v>1353</v>
      </c>
      <c r="D8" s="11" t="s">
        <v>84</v>
      </c>
      <c r="E8" s="11">
        <v>850</v>
      </c>
      <c r="F8" s="12" t="s">
        <v>50</v>
      </c>
      <c r="G8" s="11" t="s">
        <v>2</v>
      </c>
      <c r="H8" s="11" t="s">
        <v>87</v>
      </c>
      <c r="I8" s="11">
        <v>0</v>
      </c>
      <c r="J8" s="8">
        <v>41289</v>
      </c>
      <c r="K8" s="34">
        <v>41380</v>
      </c>
      <c r="L8" s="33">
        <v>5</v>
      </c>
      <c r="M8" s="11" t="s">
        <v>91</v>
      </c>
      <c r="N8" s="11" t="s">
        <v>91</v>
      </c>
      <c r="O8" s="40" t="s">
        <v>91</v>
      </c>
      <c r="P8" s="40" t="s">
        <v>91</v>
      </c>
      <c r="Q8" s="40" t="s">
        <v>91</v>
      </c>
      <c r="R8" s="40" t="s">
        <v>91</v>
      </c>
      <c r="S8" s="11" t="s">
        <v>102</v>
      </c>
      <c r="T8" s="12">
        <v>234</v>
      </c>
      <c r="U8" s="12">
        <v>43.2</v>
      </c>
      <c r="V8" s="12">
        <v>41.2</v>
      </c>
      <c r="W8" s="7">
        <v>214</v>
      </c>
      <c r="X8" s="7">
        <v>76</v>
      </c>
      <c r="Y8" s="7">
        <v>20</v>
      </c>
      <c r="Z8" s="7">
        <v>38</v>
      </c>
      <c r="AA8" s="7">
        <v>14</v>
      </c>
      <c r="AB8" s="7">
        <v>0</v>
      </c>
      <c r="AC8" s="7">
        <f t="shared" si="0"/>
        <v>348</v>
      </c>
      <c r="AD8" s="7">
        <f t="shared" si="1"/>
        <v>14</v>
      </c>
      <c r="AE8" s="11" t="s">
        <v>4</v>
      </c>
      <c r="AF8" s="14"/>
    </row>
    <row r="9" spans="1:32" s="15" customFormat="1" x14ac:dyDescent="0.55000000000000004">
      <c r="A9" s="11">
        <v>21910307172</v>
      </c>
      <c r="B9" s="11">
        <v>15793</v>
      </c>
      <c r="C9" s="11">
        <v>1355</v>
      </c>
      <c r="D9" s="11" t="s">
        <v>84</v>
      </c>
      <c r="E9" s="11">
        <v>846</v>
      </c>
      <c r="F9" s="12" t="s">
        <v>50</v>
      </c>
      <c r="G9" s="11" t="s">
        <v>2</v>
      </c>
      <c r="H9" s="11" t="s">
        <v>87</v>
      </c>
      <c r="I9" s="11">
        <v>0</v>
      </c>
      <c r="J9" s="8">
        <v>41290</v>
      </c>
      <c r="K9" s="34">
        <v>41383</v>
      </c>
      <c r="L9" s="33">
        <v>5</v>
      </c>
      <c r="M9" s="11" t="s">
        <v>91</v>
      </c>
      <c r="N9" s="11" t="s">
        <v>91</v>
      </c>
      <c r="O9" s="40" t="s">
        <v>91</v>
      </c>
      <c r="P9" s="40" t="s">
        <v>91</v>
      </c>
      <c r="Q9" s="40" t="s">
        <v>91</v>
      </c>
      <c r="R9" s="40" t="s">
        <v>91</v>
      </c>
      <c r="S9" s="11" t="s">
        <v>103</v>
      </c>
      <c r="T9" s="12">
        <v>302.89999999999998</v>
      </c>
      <c r="U9" s="12">
        <v>48.5</v>
      </c>
      <c r="V9" s="12">
        <v>41.2</v>
      </c>
      <c r="W9" s="7">
        <v>345</v>
      </c>
      <c r="X9" s="7">
        <v>46</v>
      </c>
      <c r="Y9" s="7">
        <v>19</v>
      </c>
      <c r="Z9" s="7">
        <v>13</v>
      </c>
      <c r="AA9" s="7">
        <v>6</v>
      </c>
      <c r="AB9" s="7">
        <v>0</v>
      </c>
      <c r="AC9" s="7">
        <f t="shared" si="0"/>
        <v>423</v>
      </c>
      <c r="AD9" s="7">
        <f t="shared" si="1"/>
        <v>6</v>
      </c>
      <c r="AE9" s="11" t="s">
        <v>4</v>
      </c>
      <c r="AF9" s="14"/>
    </row>
    <row r="10" spans="1:32" s="15" customFormat="1" x14ac:dyDescent="0.55000000000000004">
      <c r="A10" s="11">
        <v>21910307161</v>
      </c>
      <c r="B10" s="11">
        <v>15779</v>
      </c>
      <c r="C10" s="11">
        <v>1394</v>
      </c>
      <c r="D10" s="11" t="s">
        <v>84</v>
      </c>
      <c r="E10" s="11">
        <v>843</v>
      </c>
      <c r="F10" s="12" t="s">
        <v>50</v>
      </c>
      <c r="G10" s="11" t="s">
        <v>2</v>
      </c>
      <c r="H10" s="11" t="s">
        <v>87</v>
      </c>
      <c r="I10" s="11">
        <v>0</v>
      </c>
      <c r="J10" s="8">
        <v>41289</v>
      </c>
      <c r="K10" s="34">
        <v>41381</v>
      </c>
      <c r="L10" s="33">
        <v>5</v>
      </c>
      <c r="M10" s="11" t="s">
        <v>91</v>
      </c>
      <c r="N10" s="11" t="s">
        <v>91</v>
      </c>
      <c r="O10" s="40" t="s">
        <v>91</v>
      </c>
      <c r="P10" s="40" t="s">
        <v>91</v>
      </c>
      <c r="Q10" s="40" t="s">
        <v>91</v>
      </c>
      <c r="R10" s="40" t="s">
        <v>91</v>
      </c>
      <c r="S10" s="11" t="s">
        <v>102</v>
      </c>
      <c r="T10" s="12">
        <v>315</v>
      </c>
      <c r="U10" s="12">
        <v>62</v>
      </c>
      <c r="V10" s="12">
        <v>65.7</v>
      </c>
      <c r="W10" s="7">
        <v>339</v>
      </c>
      <c r="X10" s="7">
        <v>74</v>
      </c>
      <c r="Y10" s="7">
        <v>30</v>
      </c>
      <c r="Z10" s="7">
        <v>14</v>
      </c>
      <c r="AA10" s="7">
        <v>22</v>
      </c>
      <c r="AB10" s="7">
        <v>0</v>
      </c>
      <c r="AC10" s="7">
        <f t="shared" si="0"/>
        <v>457</v>
      </c>
      <c r="AD10" s="7">
        <f t="shared" si="1"/>
        <v>22</v>
      </c>
      <c r="AE10" s="11" t="s">
        <v>4</v>
      </c>
      <c r="AF10" s="14"/>
    </row>
    <row r="11" spans="1:32" s="15" customFormat="1" x14ac:dyDescent="0.55000000000000004">
      <c r="A11" s="11">
        <v>21910307162</v>
      </c>
      <c r="B11" s="11">
        <v>15768</v>
      </c>
      <c r="C11" s="11">
        <v>1414</v>
      </c>
      <c r="D11" s="11" t="s">
        <v>84</v>
      </c>
      <c r="E11" s="11">
        <v>849</v>
      </c>
      <c r="F11" s="12" t="s">
        <v>50</v>
      </c>
      <c r="G11" s="11" t="s">
        <v>2</v>
      </c>
      <c r="H11" s="11" t="s">
        <v>87</v>
      </c>
      <c r="I11" s="11">
        <v>0</v>
      </c>
      <c r="J11" s="8">
        <v>41289</v>
      </c>
      <c r="K11" s="34">
        <v>41379</v>
      </c>
      <c r="L11" s="33">
        <v>5</v>
      </c>
      <c r="M11" s="11" t="s">
        <v>91</v>
      </c>
      <c r="N11" s="11" t="s">
        <v>91</v>
      </c>
      <c r="O11" s="40" t="s">
        <v>91</v>
      </c>
      <c r="P11" s="40" t="s">
        <v>91</v>
      </c>
      <c r="Q11" s="40" t="s">
        <v>91</v>
      </c>
      <c r="R11" s="40" t="s">
        <v>91</v>
      </c>
      <c r="S11" s="11" t="s">
        <v>102</v>
      </c>
      <c r="T11" s="12">
        <v>241.5</v>
      </c>
      <c r="U11" s="12">
        <v>54.1</v>
      </c>
      <c r="V11" s="12">
        <v>55.8</v>
      </c>
      <c r="W11" s="7">
        <v>347</v>
      </c>
      <c r="X11" s="7">
        <v>51</v>
      </c>
      <c r="Y11" s="7">
        <v>17</v>
      </c>
      <c r="Z11" s="7">
        <v>23</v>
      </c>
      <c r="AA11" s="7">
        <v>7</v>
      </c>
      <c r="AB11" s="7">
        <v>0</v>
      </c>
      <c r="AC11" s="7">
        <f t="shared" si="0"/>
        <v>438</v>
      </c>
      <c r="AD11" s="7">
        <f t="shared" si="1"/>
        <v>7</v>
      </c>
      <c r="AE11" s="11" t="s">
        <v>4</v>
      </c>
      <c r="AF11" s="14"/>
    </row>
    <row r="12" spans="1:32" s="15" customFormat="1" x14ac:dyDescent="0.55000000000000004">
      <c r="A12" s="11">
        <v>21910305771</v>
      </c>
      <c r="B12" s="11">
        <v>15264</v>
      </c>
      <c r="C12" s="11">
        <v>27</v>
      </c>
      <c r="D12" s="11" t="s">
        <v>84</v>
      </c>
      <c r="E12" s="11">
        <v>846</v>
      </c>
      <c r="F12" s="12" t="s">
        <v>50</v>
      </c>
      <c r="G12" s="11" t="s">
        <v>1</v>
      </c>
      <c r="H12" s="11" t="s">
        <v>87</v>
      </c>
      <c r="I12" s="11">
        <v>0</v>
      </c>
      <c r="J12" s="8">
        <v>41290</v>
      </c>
      <c r="K12" s="34">
        <v>41383</v>
      </c>
      <c r="L12" s="33">
        <v>5</v>
      </c>
      <c r="M12" s="11" t="s">
        <v>91</v>
      </c>
      <c r="N12" s="11" t="s">
        <v>91</v>
      </c>
      <c r="O12" s="40" t="s">
        <v>91</v>
      </c>
      <c r="P12" s="40" t="s">
        <v>91</v>
      </c>
      <c r="Q12" s="40" t="s">
        <v>91</v>
      </c>
      <c r="R12" s="40" t="s">
        <v>91</v>
      </c>
      <c r="S12" s="11" t="s">
        <v>102</v>
      </c>
      <c r="T12" s="12">
        <v>249</v>
      </c>
      <c r="U12" s="12">
        <v>76.3</v>
      </c>
      <c r="V12" s="12">
        <v>42.2</v>
      </c>
      <c r="W12" s="7">
        <v>53</v>
      </c>
      <c r="X12" s="7">
        <v>19</v>
      </c>
      <c r="Y12" s="7">
        <v>30</v>
      </c>
      <c r="Z12" s="7">
        <v>38</v>
      </c>
      <c r="AA12" s="7">
        <v>0</v>
      </c>
      <c r="AB12" s="7">
        <v>0</v>
      </c>
      <c r="AC12" s="7">
        <f t="shared" si="0"/>
        <v>140</v>
      </c>
      <c r="AD12" s="7">
        <f t="shared" si="1"/>
        <v>0</v>
      </c>
      <c r="AE12" s="11" t="s">
        <v>32</v>
      </c>
      <c r="AF12" s="14"/>
    </row>
    <row r="13" spans="1:32" s="15" customFormat="1" x14ac:dyDescent="0.55000000000000004">
      <c r="A13" s="11">
        <v>21910305742</v>
      </c>
      <c r="B13" s="11">
        <v>15265</v>
      </c>
      <c r="C13" s="11">
        <v>31</v>
      </c>
      <c r="D13" s="11" t="s">
        <v>84</v>
      </c>
      <c r="E13" s="11">
        <v>852</v>
      </c>
      <c r="F13" s="12" t="s">
        <v>50</v>
      </c>
      <c r="G13" s="11" t="s">
        <v>1</v>
      </c>
      <c r="H13" s="11" t="s">
        <v>87</v>
      </c>
      <c r="I13" s="11">
        <v>0</v>
      </c>
      <c r="J13" s="8">
        <v>41288</v>
      </c>
      <c r="K13" s="34">
        <v>41380</v>
      </c>
      <c r="L13" s="33">
        <v>5</v>
      </c>
      <c r="M13" s="11" t="s">
        <v>91</v>
      </c>
      <c r="N13" s="11" t="s">
        <v>91</v>
      </c>
      <c r="O13" s="40" t="s">
        <v>91</v>
      </c>
      <c r="P13" s="40" t="s">
        <v>91</v>
      </c>
      <c r="Q13" s="40" t="s">
        <v>91</v>
      </c>
      <c r="R13" s="40" t="s">
        <v>91</v>
      </c>
      <c r="S13" s="11" t="s">
        <v>102</v>
      </c>
      <c r="T13" s="12">
        <v>335.8</v>
      </c>
      <c r="U13" s="12">
        <v>69.599999999999994</v>
      </c>
      <c r="V13" s="12">
        <v>58.8</v>
      </c>
      <c r="W13" s="7">
        <v>157</v>
      </c>
      <c r="X13" s="7">
        <v>18</v>
      </c>
      <c r="Y13" s="7">
        <v>23</v>
      </c>
      <c r="Z13" s="7">
        <v>59</v>
      </c>
      <c r="AA13" s="7">
        <v>0</v>
      </c>
      <c r="AB13" s="7">
        <v>0</v>
      </c>
      <c r="AC13" s="7">
        <f t="shared" si="0"/>
        <v>257</v>
      </c>
      <c r="AD13" s="7">
        <f t="shared" si="1"/>
        <v>0</v>
      </c>
      <c r="AE13" s="11" t="s">
        <v>4</v>
      </c>
      <c r="AF13" s="14"/>
    </row>
    <row r="14" spans="1:32" s="15" customFormat="1" x14ac:dyDescent="0.55000000000000004">
      <c r="A14" s="11">
        <v>21910305762</v>
      </c>
      <c r="B14" s="11">
        <v>15266</v>
      </c>
      <c r="C14" s="11">
        <v>259</v>
      </c>
      <c r="D14" s="11" t="s">
        <v>84</v>
      </c>
      <c r="E14" s="11">
        <v>850</v>
      </c>
      <c r="F14" s="12" t="s">
        <v>50</v>
      </c>
      <c r="G14" s="11" t="s">
        <v>1</v>
      </c>
      <c r="H14" s="11" t="s">
        <v>87</v>
      </c>
      <c r="I14" s="11">
        <v>0</v>
      </c>
      <c r="J14" s="8">
        <v>41289</v>
      </c>
      <c r="K14" s="34">
        <v>41381</v>
      </c>
      <c r="L14" s="33">
        <v>5</v>
      </c>
      <c r="M14" s="11" t="s">
        <v>91</v>
      </c>
      <c r="N14" s="11" t="s">
        <v>91</v>
      </c>
      <c r="O14" s="40" t="s">
        <v>91</v>
      </c>
      <c r="P14" s="40" t="s">
        <v>91</v>
      </c>
      <c r="Q14" s="40" t="s">
        <v>91</v>
      </c>
      <c r="R14" s="40" t="s">
        <v>91</v>
      </c>
      <c r="S14" s="11" t="s">
        <v>102</v>
      </c>
      <c r="T14" s="12">
        <v>220.5</v>
      </c>
      <c r="U14" s="12">
        <v>34.6</v>
      </c>
      <c r="V14" s="12">
        <v>34.4</v>
      </c>
      <c r="W14" s="7">
        <v>94</v>
      </c>
      <c r="X14" s="7">
        <v>21</v>
      </c>
      <c r="Y14" s="7">
        <v>25</v>
      </c>
      <c r="Z14" s="7">
        <v>35</v>
      </c>
      <c r="AA14" s="7">
        <v>0</v>
      </c>
      <c r="AB14" s="7">
        <v>2</v>
      </c>
      <c r="AC14" s="7">
        <f t="shared" si="0"/>
        <v>175</v>
      </c>
      <c r="AD14" s="7">
        <f t="shared" si="1"/>
        <v>2</v>
      </c>
      <c r="AE14" s="11" t="s">
        <v>4</v>
      </c>
      <c r="AF14" s="14"/>
    </row>
    <row r="15" spans="1:32" s="15" customFormat="1" x14ac:dyDescent="0.55000000000000004">
      <c r="A15" s="11">
        <v>21910305761</v>
      </c>
      <c r="B15" s="11">
        <v>15625</v>
      </c>
      <c r="C15" s="11">
        <v>273</v>
      </c>
      <c r="D15" s="11" t="s">
        <v>84</v>
      </c>
      <c r="E15" s="11">
        <v>849</v>
      </c>
      <c r="F15" s="12" t="s">
        <v>50</v>
      </c>
      <c r="G15" s="11" t="s">
        <v>1</v>
      </c>
      <c r="H15" s="11" t="s">
        <v>87</v>
      </c>
      <c r="I15" s="11">
        <v>0</v>
      </c>
      <c r="J15" s="8">
        <v>41289</v>
      </c>
      <c r="K15" s="34">
        <v>41381</v>
      </c>
      <c r="L15" s="33">
        <v>5</v>
      </c>
      <c r="M15" s="11" t="s">
        <v>91</v>
      </c>
      <c r="N15" s="11" t="s">
        <v>91</v>
      </c>
      <c r="O15" s="40" t="s">
        <v>91</v>
      </c>
      <c r="P15" s="40" t="s">
        <v>91</v>
      </c>
      <c r="Q15" s="40" t="s">
        <v>91</v>
      </c>
      <c r="R15" s="40" t="s">
        <v>91</v>
      </c>
      <c r="S15" s="66" t="s">
        <v>102</v>
      </c>
      <c r="T15" s="12">
        <v>286.7</v>
      </c>
      <c r="U15" s="12">
        <v>44.8</v>
      </c>
      <c r="V15" s="12">
        <v>49.4</v>
      </c>
      <c r="W15" s="7">
        <v>285</v>
      </c>
      <c r="X15" s="7">
        <v>135</v>
      </c>
      <c r="Y15" s="7">
        <v>19</v>
      </c>
      <c r="Z15" s="7">
        <v>31</v>
      </c>
      <c r="AA15" s="7">
        <v>11</v>
      </c>
      <c r="AB15" s="7">
        <v>0</v>
      </c>
      <c r="AC15" s="7">
        <f t="shared" si="0"/>
        <v>470</v>
      </c>
      <c r="AD15" s="7">
        <f t="shared" si="1"/>
        <v>11</v>
      </c>
      <c r="AE15" s="11" t="s">
        <v>4</v>
      </c>
      <c r="AF15" s="14"/>
    </row>
    <row r="16" spans="1:32" s="15" customFormat="1" x14ac:dyDescent="0.55000000000000004">
      <c r="A16" s="11">
        <v>21910305752</v>
      </c>
      <c r="B16" s="11">
        <v>15777</v>
      </c>
      <c r="C16" s="11">
        <v>1062</v>
      </c>
      <c r="D16" s="11" t="s">
        <v>84</v>
      </c>
      <c r="E16" s="11">
        <v>843</v>
      </c>
      <c r="F16" s="12" t="s">
        <v>50</v>
      </c>
      <c r="G16" s="11" t="s">
        <v>1</v>
      </c>
      <c r="H16" s="11" t="s">
        <v>87</v>
      </c>
      <c r="I16" s="11">
        <v>0</v>
      </c>
      <c r="J16" s="8">
        <v>41289</v>
      </c>
      <c r="K16" s="34">
        <v>41381</v>
      </c>
      <c r="L16" s="33">
        <v>5</v>
      </c>
      <c r="M16" s="11" t="s">
        <v>91</v>
      </c>
      <c r="N16" s="11" t="s">
        <v>91</v>
      </c>
      <c r="O16" s="40" t="s">
        <v>91</v>
      </c>
      <c r="P16" s="40" t="s">
        <v>91</v>
      </c>
      <c r="Q16" s="40" t="s">
        <v>91</v>
      </c>
      <c r="R16" s="40" t="s">
        <v>91</v>
      </c>
      <c r="S16" s="11" t="s">
        <v>103</v>
      </c>
      <c r="T16" s="12">
        <v>273.2</v>
      </c>
      <c r="U16" s="12">
        <v>55.5</v>
      </c>
      <c r="V16" s="12">
        <v>52.9</v>
      </c>
      <c r="W16" s="7">
        <v>206</v>
      </c>
      <c r="X16" s="7">
        <v>82</v>
      </c>
      <c r="Y16" s="7">
        <v>17</v>
      </c>
      <c r="Z16" s="7">
        <v>20</v>
      </c>
      <c r="AA16" s="7">
        <v>17</v>
      </c>
      <c r="AB16" s="7">
        <v>0</v>
      </c>
      <c r="AC16" s="7">
        <f t="shared" si="0"/>
        <v>325</v>
      </c>
      <c r="AD16" s="7">
        <f t="shared" si="1"/>
        <v>17</v>
      </c>
      <c r="AE16" s="11" t="s">
        <v>4</v>
      </c>
      <c r="AF16" s="14"/>
    </row>
    <row r="17" spans="1:32" s="15" customFormat="1" x14ac:dyDescent="0.55000000000000004">
      <c r="A17" s="11">
        <v>21910305772</v>
      </c>
      <c r="B17" s="11">
        <v>15770</v>
      </c>
      <c r="C17" s="11">
        <v>1064</v>
      </c>
      <c r="D17" s="11" t="s">
        <v>84</v>
      </c>
      <c r="E17" s="11">
        <v>847</v>
      </c>
      <c r="F17" s="12" t="s">
        <v>50</v>
      </c>
      <c r="G17" s="11" t="s">
        <v>1</v>
      </c>
      <c r="H17" s="11" t="s">
        <v>87</v>
      </c>
      <c r="I17" s="11">
        <v>0</v>
      </c>
      <c r="J17" s="8">
        <v>41290</v>
      </c>
      <c r="K17" s="34">
        <v>41380</v>
      </c>
      <c r="L17" s="33">
        <v>5</v>
      </c>
      <c r="M17" s="11" t="s">
        <v>91</v>
      </c>
      <c r="N17" s="11" t="s">
        <v>91</v>
      </c>
      <c r="O17" s="40" t="s">
        <v>91</v>
      </c>
      <c r="P17" s="40" t="s">
        <v>91</v>
      </c>
      <c r="Q17" s="40" t="s">
        <v>91</v>
      </c>
      <c r="R17" s="40" t="s">
        <v>91</v>
      </c>
      <c r="S17" s="11" t="s">
        <v>102</v>
      </c>
      <c r="T17" s="12">
        <v>251.6</v>
      </c>
      <c r="U17" s="12">
        <v>40.1</v>
      </c>
      <c r="V17" s="12">
        <v>53</v>
      </c>
      <c r="W17" s="7">
        <v>377</v>
      </c>
      <c r="X17" s="7">
        <v>38</v>
      </c>
      <c r="Y17" s="7">
        <v>12</v>
      </c>
      <c r="Z17" s="7">
        <v>11</v>
      </c>
      <c r="AA17" s="7">
        <v>16</v>
      </c>
      <c r="AB17" s="7">
        <v>0</v>
      </c>
      <c r="AC17" s="7">
        <f t="shared" si="0"/>
        <v>438</v>
      </c>
      <c r="AD17" s="7">
        <f t="shared" si="1"/>
        <v>16</v>
      </c>
      <c r="AE17" s="11" t="s">
        <v>4</v>
      </c>
      <c r="AF17" s="14"/>
    </row>
    <row r="18" spans="1:32" s="15" customFormat="1" x14ac:dyDescent="0.55000000000000004">
      <c r="A18" s="11">
        <v>21910305731</v>
      </c>
      <c r="B18" s="11">
        <v>15746</v>
      </c>
      <c r="C18" s="11">
        <v>1122</v>
      </c>
      <c r="D18" s="11" t="s">
        <v>84</v>
      </c>
      <c r="E18" s="11">
        <v>730</v>
      </c>
      <c r="F18" s="12" t="s">
        <v>50</v>
      </c>
      <c r="G18" s="11" t="s">
        <v>1</v>
      </c>
      <c r="H18" s="11" t="s">
        <v>87</v>
      </c>
      <c r="I18" s="11">
        <v>0</v>
      </c>
      <c r="J18" s="8">
        <v>41261</v>
      </c>
      <c r="K18" s="34">
        <v>41354</v>
      </c>
      <c r="L18" s="33">
        <v>4</v>
      </c>
      <c r="M18" s="11" t="s">
        <v>91</v>
      </c>
      <c r="N18" s="11" t="s">
        <v>91</v>
      </c>
      <c r="O18" s="40" t="s">
        <v>91</v>
      </c>
      <c r="P18" s="40" t="s">
        <v>91</v>
      </c>
      <c r="Q18" s="40" t="s">
        <v>91</v>
      </c>
      <c r="R18" s="40" t="s">
        <v>91</v>
      </c>
      <c r="S18" s="11" t="s">
        <v>102</v>
      </c>
      <c r="T18" s="12">
        <v>310.3</v>
      </c>
      <c r="U18" s="12">
        <v>48.6</v>
      </c>
      <c r="V18" s="12">
        <v>51</v>
      </c>
      <c r="W18" s="7">
        <v>287</v>
      </c>
      <c r="X18" s="7">
        <v>49</v>
      </c>
      <c r="Y18" s="7">
        <v>20</v>
      </c>
      <c r="Z18" s="7">
        <v>34</v>
      </c>
      <c r="AA18" s="7">
        <v>21</v>
      </c>
      <c r="AB18" s="7">
        <v>0</v>
      </c>
      <c r="AC18" s="7">
        <f t="shared" si="0"/>
        <v>390</v>
      </c>
      <c r="AD18" s="7">
        <f t="shared" si="1"/>
        <v>21</v>
      </c>
      <c r="AE18" s="11" t="s">
        <v>4</v>
      </c>
      <c r="AF18" s="14"/>
    </row>
    <row r="19" spans="1:32" s="15" customFormat="1" x14ac:dyDescent="0.55000000000000004">
      <c r="A19" s="11">
        <v>21910305741</v>
      </c>
      <c r="B19" s="11">
        <v>15791</v>
      </c>
      <c r="C19" s="11">
        <v>1222</v>
      </c>
      <c r="D19" s="11" t="s">
        <v>84</v>
      </c>
      <c r="E19" s="11">
        <v>851</v>
      </c>
      <c r="F19" s="12" t="s">
        <v>50</v>
      </c>
      <c r="G19" s="11" t="s">
        <v>1</v>
      </c>
      <c r="H19" s="11" t="s">
        <v>87</v>
      </c>
      <c r="I19" s="11">
        <v>0</v>
      </c>
      <c r="J19" s="8">
        <v>41288</v>
      </c>
      <c r="K19" s="34">
        <v>41383</v>
      </c>
      <c r="L19" s="33">
        <v>5</v>
      </c>
      <c r="M19" s="11" t="s">
        <v>91</v>
      </c>
      <c r="N19" s="11" t="s">
        <v>91</v>
      </c>
      <c r="O19" s="40" t="s">
        <v>91</v>
      </c>
      <c r="P19" s="40" t="s">
        <v>91</v>
      </c>
      <c r="Q19" s="40" t="s">
        <v>91</v>
      </c>
      <c r="R19" s="40" t="s">
        <v>91</v>
      </c>
      <c r="S19" s="11" t="s">
        <v>102</v>
      </c>
      <c r="T19" s="12">
        <v>297.89999999999998</v>
      </c>
      <c r="U19" s="12">
        <v>61.9</v>
      </c>
      <c r="V19" s="12">
        <v>51.2</v>
      </c>
      <c r="W19" s="7">
        <v>471</v>
      </c>
      <c r="X19" s="7">
        <v>41</v>
      </c>
      <c r="Y19" s="7">
        <v>22</v>
      </c>
      <c r="Z19" s="7">
        <v>32</v>
      </c>
      <c r="AA19" s="7">
        <v>7</v>
      </c>
      <c r="AB19" s="7">
        <v>0</v>
      </c>
      <c r="AC19" s="7">
        <f t="shared" si="0"/>
        <v>566</v>
      </c>
      <c r="AD19" s="7">
        <f t="shared" si="1"/>
        <v>7</v>
      </c>
      <c r="AE19" s="11" t="s">
        <v>4</v>
      </c>
      <c r="AF19" s="14"/>
    </row>
    <row r="20" spans="1:32" s="15" customFormat="1" x14ac:dyDescent="0.55000000000000004">
      <c r="A20" s="11">
        <v>21910305732</v>
      </c>
      <c r="B20" s="11">
        <v>15747</v>
      </c>
      <c r="C20" s="11">
        <v>1265</v>
      </c>
      <c r="D20" s="11" t="s">
        <v>84</v>
      </c>
      <c r="E20" s="11">
        <v>726</v>
      </c>
      <c r="F20" s="12" t="s">
        <v>50</v>
      </c>
      <c r="G20" s="11" t="s">
        <v>1</v>
      </c>
      <c r="H20" s="11" t="s">
        <v>87</v>
      </c>
      <c r="I20" s="11">
        <v>0</v>
      </c>
      <c r="J20" s="8">
        <v>41264</v>
      </c>
      <c r="K20" s="34">
        <v>41354</v>
      </c>
      <c r="L20" s="33">
        <v>4</v>
      </c>
      <c r="M20" s="11" t="s">
        <v>91</v>
      </c>
      <c r="N20" s="11" t="s">
        <v>91</v>
      </c>
      <c r="O20" s="40" t="s">
        <v>91</v>
      </c>
      <c r="P20" s="40" t="s">
        <v>91</v>
      </c>
      <c r="Q20" s="40" t="s">
        <v>91</v>
      </c>
      <c r="R20" s="40" t="s">
        <v>91</v>
      </c>
      <c r="S20" s="11" t="s">
        <v>102</v>
      </c>
      <c r="T20" s="12">
        <v>265.3</v>
      </c>
      <c r="U20" s="12">
        <v>49.2</v>
      </c>
      <c r="V20" s="12">
        <v>37.6</v>
      </c>
      <c r="W20" s="7">
        <v>214</v>
      </c>
      <c r="X20" s="7">
        <v>34</v>
      </c>
      <c r="Y20" s="7">
        <v>18</v>
      </c>
      <c r="Z20" s="7">
        <v>21</v>
      </c>
      <c r="AA20" s="7">
        <v>21</v>
      </c>
      <c r="AB20" s="7">
        <v>0</v>
      </c>
      <c r="AC20" s="7">
        <f t="shared" si="0"/>
        <v>287</v>
      </c>
      <c r="AD20" s="7">
        <f t="shared" si="1"/>
        <v>21</v>
      </c>
      <c r="AE20" s="11" t="s">
        <v>4</v>
      </c>
      <c r="AF20" s="14"/>
    </row>
    <row r="21" spans="1:32" s="15" customFormat="1" x14ac:dyDescent="0.55000000000000004">
      <c r="A21" s="11">
        <v>21910305751</v>
      </c>
      <c r="B21" s="11">
        <v>15771</v>
      </c>
      <c r="C21" s="11">
        <v>1323</v>
      </c>
      <c r="D21" s="11" t="s">
        <v>84</v>
      </c>
      <c r="E21" s="11">
        <v>855</v>
      </c>
      <c r="F21" s="12" t="s">
        <v>50</v>
      </c>
      <c r="G21" s="11" t="s">
        <v>1</v>
      </c>
      <c r="H21" s="11" t="s">
        <v>87</v>
      </c>
      <c r="I21" s="11">
        <v>0</v>
      </c>
      <c r="J21" s="8">
        <v>41288</v>
      </c>
      <c r="K21" s="34">
        <v>41380</v>
      </c>
      <c r="L21" s="33">
        <v>5</v>
      </c>
      <c r="M21" s="11" t="s">
        <v>91</v>
      </c>
      <c r="N21" s="11" t="s">
        <v>91</v>
      </c>
      <c r="O21" s="40" t="s">
        <v>91</v>
      </c>
      <c r="P21" s="40" t="s">
        <v>91</v>
      </c>
      <c r="Q21" s="40" t="s">
        <v>91</v>
      </c>
      <c r="R21" s="40" t="s">
        <v>91</v>
      </c>
      <c r="S21" s="11" t="s">
        <v>102</v>
      </c>
      <c r="T21" s="12">
        <v>271.89999999999998</v>
      </c>
      <c r="U21" s="12">
        <v>46.7</v>
      </c>
      <c r="V21" s="12">
        <v>47.3</v>
      </c>
      <c r="W21" s="7">
        <v>432</v>
      </c>
      <c r="X21" s="7">
        <v>74</v>
      </c>
      <c r="Y21" s="7">
        <v>34</v>
      </c>
      <c r="Z21" s="7">
        <v>19</v>
      </c>
      <c r="AA21" s="7">
        <v>21</v>
      </c>
      <c r="AB21" s="7">
        <v>0</v>
      </c>
      <c r="AC21" s="7">
        <f t="shared" si="0"/>
        <v>559</v>
      </c>
      <c r="AD21" s="7">
        <f t="shared" si="1"/>
        <v>21</v>
      </c>
      <c r="AE21" s="11" t="s">
        <v>4</v>
      </c>
      <c r="AF21" s="14"/>
    </row>
    <row r="22" spans="1:32" s="15" customFormat="1" x14ac:dyDescent="0.55000000000000004">
      <c r="A22" s="11">
        <v>21910303342</v>
      </c>
      <c r="B22" s="11">
        <v>15749</v>
      </c>
      <c r="C22" s="11">
        <v>232</v>
      </c>
      <c r="D22" s="11" t="s">
        <v>84</v>
      </c>
      <c r="E22" s="11">
        <v>815</v>
      </c>
      <c r="F22" s="12" t="s">
        <v>50</v>
      </c>
      <c r="G22" s="11" t="s">
        <v>2</v>
      </c>
      <c r="H22" s="11" t="s">
        <v>86</v>
      </c>
      <c r="I22" s="11">
        <v>0.05</v>
      </c>
      <c r="J22" s="8">
        <v>41260</v>
      </c>
      <c r="K22" s="34">
        <v>41355</v>
      </c>
      <c r="L22" s="33">
        <v>4</v>
      </c>
      <c r="M22" s="11" t="s">
        <v>91</v>
      </c>
      <c r="N22" s="11" t="s">
        <v>91</v>
      </c>
      <c r="O22" s="40" t="s">
        <v>91</v>
      </c>
      <c r="P22" s="40" t="s">
        <v>91</v>
      </c>
      <c r="Q22" s="40" t="s">
        <v>91</v>
      </c>
      <c r="R22" s="40" t="s">
        <v>91</v>
      </c>
      <c r="S22" s="11" t="s">
        <v>103</v>
      </c>
      <c r="T22" s="12">
        <v>267.5</v>
      </c>
      <c r="U22" s="12">
        <v>65.7</v>
      </c>
      <c r="V22" s="12">
        <v>53.6</v>
      </c>
      <c r="W22" s="7">
        <v>408</v>
      </c>
      <c r="X22" s="7">
        <v>84</v>
      </c>
      <c r="Y22" s="7">
        <v>17</v>
      </c>
      <c r="Z22" s="7">
        <v>41</v>
      </c>
      <c r="AA22" s="7">
        <v>22</v>
      </c>
      <c r="AB22" s="7">
        <v>0</v>
      </c>
      <c r="AC22" s="7">
        <f t="shared" si="0"/>
        <v>550</v>
      </c>
      <c r="AD22" s="7">
        <f t="shared" si="1"/>
        <v>22</v>
      </c>
      <c r="AE22" s="11" t="s">
        <v>4</v>
      </c>
      <c r="AF22" s="14"/>
    </row>
    <row r="23" spans="1:32" s="15" customFormat="1" x14ac:dyDescent="0.55000000000000004">
      <c r="A23" s="11">
        <v>21910303312</v>
      </c>
      <c r="B23" s="11">
        <v>15273</v>
      </c>
      <c r="C23" s="11">
        <v>242</v>
      </c>
      <c r="D23" s="11" t="s">
        <v>84</v>
      </c>
      <c r="E23" s="11">
        <v>826</v>
      </c>
      <c r="F23" s="12" t="s">
        <v>50</v>
      </c>
      <c r="G23" s="11" t="s">
        <v>2</v>
      </c>
      <c r="H23" s="11" t="s">
        <v>86</v>
      </c>
      <c r="I23" s="11">
        <v>0.05</v>
      </c>
      <c r="J23" s="8">
        <v>41262</v>
      </c>
      <c r="K23" s="34">
        <v>41354</v>
      </c>
      <c r="L23" s="33">
        <v>4</v>
      </c>
      <c r="M23" s="11" t="s">
        <v>91</v>
      </c>
      <c r="N23" s="11" t="s">
        <v>91</v>
      </c>
      <c r="O23" s="40" t="s">
        <v>91</v>
      </c>
      <c r="P23" s="40" t="s">
        <v>91</v>
      </c>
      <c r="Q23" s="40" t="s">
        <v>91</v>
      </c>
      <c r="R23" s="40" t="s">
        <v>91</v>
      </c>
      <c r="S23" s="11" t="s">
        <v>102</v>
      </c>
      <c r="T23" s="12">
        <v>271.60000000000002</v>
      </c>
      <c r="U23" s="12">
        <v>48.8</v>
      </c>
      <c r="V23" s="12">
        <v>46.2</v>
      </c>
      <c r="W23" s="7">
        <v>112</v>
      </c>
      <c r="X23" s="7">
        <v>18</v>
      </c>
      <c r="Y23" s="7">
        <v>17</v>
      </c>
      <c r="Z23" s="7">
        <v>63</v>
      </c>
      <c r="AA23" s="7">
        <v>0</v>
      </c>
      <c r="AB23" s="7">
        <v>1</v>
      </c>
      <c r="AC23" s="7">
        <f t="shared" si="0"/>
        <v>210</v>
      </c>
      <c r="AD23" s="7">
        <f t="shared" si="1"/>
        <v>1</v>
      </c>
      <c r="AE23" s="11" t="s">
        <v>4</v>
      </c>
      <c r="AF23" s="14"/>
    </row>
    <row r="24" spans="1:32" s="15" customFormat="1" x14ac:dyDescent="0.55000000000000004">
      <c r="A24" s="11">
        <v>21910305501</v>
      </c>
      <c r="B24" s="11">
        <v>15787</v>
      </c>
      <c r="C24" s="11">
        <v>285</v>
      </c>
      <c r="D24" s="11" t="s">
        <v>84</v>
      </c>
      <c r="E24" s="11">
        <v>938</v>
      </c>
      <c r="F24" s="12" t="s">
        <v>50</v>
      </c>
      <c r="G24" s="11" t="s">
        <v>2</v>
      </c>
      <c r="H24" s="11" t="s">
        <v>86</v>
      </c>
      <c r="I24" s="11">
        <v>0.05</v>
      </c>
      <c r="J24" s="8">
        <v>41288</v>
      </c>
      <c r="K24" s="34">
        <v>41383</v>
      </c>
      <c r="L24" s="33">
        <v>5</v>
      </c>
      <c r="M24" s="11" t="s">
        <v>91</v>
      </c>
      <c r="N24" s="11" t="s">
        <v>91</v>
      </c>
      <c r="O24" s="40" t="s">
        <v>91</v>
      </c>
      <c r="P24" s="40" t="s">
        <v>91</v>
      </c>
      <c r="Q24" s="40" t="s">
        <v>91</v>
      </c>
      <c r="R24" s="40" t="s">
        <v>91</v>
      </c>
      <c r="S24" s="11" t="s">
        <v>103</v>
      </c>
      <c r="T24" s="12">
        <v>315.7</v>
      </c>
      <c r="U24" s="12">
        <v>5.5</v>
      </c>
      <c r="V24" s="12">
        <v>4.8</v>
      </c>
      <c r="W24" s="7" t="s">
        <v>83</v>
      </c>
      <c r="X24" s="7" t="s">
        <v>83</v>
      </c>
      <c r="Y24" s="7" t="s">
        <v>83</v>
      </c>
      <c r="Z24" s="7" t="s">
        <v>83</v>
      </c>
      <c r="AA24" s="7" t="s">
        <v>83</v>
      </c>
      <c r="AB24" s="7" t="s">
        <v>83</v>
      </c>
      <c r="AC24" s="7" t="s">
        <v>83</v>
      </c>
      <c r="AD24" s="7" t="s">
        <v>83</v>
      </c>
      <c r="AE24" s="11" t="s">
        <v>28</v>
      </c>
      <c r="AF24" s="14"/>
    </row>
    <row r="25" spans="1:32" s="15" customFormat="1" x14ac:dyDescent="0.55000000000000004">
      <c r="A25" s="11">
        <v>21910305512</v>
      </c>
      <c r="B25" s="11">
        <v>15274</v>
      </c>
      <c r="C25" s="11">
        <v>390</v>
      </c>
      <c r="D25" s="11" t="s">
        <v>84</v>
      </c>
      <c r="E25" s="11">
        <v>937</v>
      </c>
      <c r="F25" s="12" t="s">
        <v>50</v>
      </c>
      <c r="G25" s="11" t="s">
        <v>2</v>
      </c>
      <c r="H25" s="11" t="s">
        <v>86</v>
      </c>
      <c r="I25" s="11">
        <v>0.05</v>
      </c>
      <c r="J25" s="8">
        <v>41290</v>
      </c>
      <c r="K25" s="34">
        <v>41381</v>
      </c>
      <c r="L25" s="33">
        <v>5</v>
      </c>
      <c r="M25" s="11" t="s">
        <v>91</v>
      </c>
      <c r="N25" s="11" t="s">
        <v>91</v>
      </c>
      <c r="O25" s="40" t="s">
        <v>91</v>
      </c>
      <c r="P25" s="40" t="s">
        <v>91</v>
      </c>
      <c r="Q25" s="40" t="s">
        <v>91</v>
      </c>
      <c r="R25" s="40" t="s">
        <v>91</v>
      </c>
      <c r="S25" s="11" t="s">
        <v>102</v>
      </c>
      <c r="T25" s="12">
        <v>276</v>
      </c>
      <c r="U25" s="12">
        <v>36.5</v>
      </c>
      <c r="V25" s="12">
        <v>52</v>
      </c>
      <c r="W25" s="7">
        <v>88</v>
      </c>
      <c r="X25" s="7">
        <v>30</v>
      </c>
      <c r="Y25" s="7">
        <v>23</v>
      </c>
      <c r="Z25" s="7">
        <v>60</v>
      </c>
      <c r="AA25" s="7">
        <v>0</v>
      </c>
      <c r="AB25" s="7">
        <v>0</v>
      </c>
      <c r="AC25" s="7">
        <f t="shared" ref="AC25:AC34" si="2">W25+X25+Y25+Z25</f>
        <v>201</v>
      </c>
      <c r="AD25" s="7">
        <f t="shared" ref="AD25:AD34" si="3">AA25+AB25</f>
        <v>0</v>
      </c>
      <c r="AE25" s="11" t="s">
        <v>4</v>
      </c>
      <c r="AF25" s="14"/>
    </row>
    <row r="26" spans="1:32" s="15" customFormat="1" x14ac:dyDescent="0.55000000000000004">
      <c r="A26" s="11">
        <v>21910305511</v>
      </c>
      <c r="B26" s="11">
        <v>15275</v>
      </c>
      <c r="C26" s="11">
        <v>553</v>
      </c>
      <c r="D26" s="11" t="s">
        <v>84</v>
      </c>
      <c r="E26" s="11">
        <v>941</v>
      </c>
      <c r="F26" s="12" t="s">
        <v>50</v>
      </c>
      <c r="G26" s="11" t="s">
        <v>2</v>
      </c>
      <c r="H26" s="11" t="s">
        <v>86</v>
      </c>
      <c r="I26" s="11">
        <v>0.05</v>
      </c>
      <c r="J26" s="8">
        <v>41289</v>
      </c>
      <c r="K26" s="34">
        <v>41381</v>
      </c>
      <c r="L26" s="33">
        <v>5</v>
      </c>
      <c r="M26" s="11" t="s">
        <v>91</v>
      </c>
      <c r="N26" s="11" t="s">
        <v>91</v>
      </c>
      <c r="O26" s="40" t="s">
        <v>91</v>
      </c>
      <c r="P26" s="40" t="s">
        <v>91</v>
      </c>
      <c r="Q26" s="40" t="s">
        <v>91</v>
      </c>
      <c r="R26" s="40" t="s">
        <v>91</v>
      </c>
      <c r="S26" s="11" t="s">
        <v>102</v>
      </c>
      <c r="T26" s="12">
        <v>267</v>
      </c>
      <c r="U26" s="12">
        <v>48.3</v>
      </c>
      <c r="V26" s="12">
        <v>57.1</v>
      </c>
      <c r="W26" s="7">
        <v>72</v>
      </c>
      <c r="X26" s="7">
        <v>21</v>
      </c>
      <c r="Y26" s="7">
        <v>15</v>
      </c>
      <c r="Z26" s="7">
        <v>49</v>
      </c>
      <c r="AA26" s="7">
        <v>0</v>
      </c>
      <c r="AB26" s="7">
        <v>0</v>
      </c>
      <c r="AC26" s="7">
        <f t="shared" si="2"/>
        <v>157</v>
      </c>
      <c r="AD26" s="7">
        <f t="shared" si="3"/>
        <v>0</v>
      </c>
      <c r="AE26" s="11" t="s">
        <v>4</v>
      </c>
      <c r="AF26" s="14"/>
    </row>
    <row r="27" spans="1:32" s="15" customFormat="1" x14ac:dyDescent="0.55000000000000004">
      <c r="A27" s="11">
        <v>21910303351</v>
      </c>
      <c r="B27" s="11">
        <v>15745</v>
      </c>
      <c r="C27" s="11">
        <v>734</v>
      </c>
      <c r="D27" s="11" t="s">
        <v>84</v>
      </c>
      <c r="E27" s="11">
        <v>816</v>
      </c>
      <c r="F27" s="12" t="s">
        <v>50</v>
      </c>
      <c r="G27" s="11" t="s">
        <v>2</v>
      </c>
      <c r="H27" s="11" t="s">
        <v>86</v>
      </c>
      <c r="I27" s="11">
        <v>0.05</v>
      </c>
      <c r="J27" s="8">
        <v>41261</v>
      </c>
      <c r="K27" s="34">
        <v>41354</v>
      </c>
      <c r="L27" s="33">
        <v>4</v>
      </c>
      <c r="M27" s="11" t="s">
        <v>91</v>
      </c>
      <c r="N27" s="11" t="s">
        <v>91</v>
      </c>
      <c r="O27" s="40" t="s">
        <v>91</v>
      </c>
      <c r="P27" s="40" t="s">
        <v>91</v>
      </c>
      <c r="Q27" s="40" t="s">
        <v>91</v>
      </c>
      <c r="R27" s="40" t="s">
        <v>91</v>
      </c>
      <c r="S27" s="11" t="s">
        <v>5</v>
      </c>
      <c r="T27" s="12">
        <v>314</v>
      </c>
      <c r="U27" s="12">
        <v>71.2</v>
      </c>
      <c r="V27" s="12">
        <v>51.1</v>
      </c>
      <c r="W27" s="7">
        <v>388</v>
      </c>
      <c r="X27" s="7">
        <v>88</v>
      </c>
      <c r="Y27" s="7">
        <v>19</v>
      </c>
      <c r="Z27" s="7">
        <v>46</v>
      </c>
      <c r="AA27" s="7">
        <v>21</v>
      </c>
      <c r="AB27" s="7">
        <v>0</v>
      </c>
      <c r="AC27" s="7">
        <f t="shared" si="2"/>
        <v>541</v>
      </c>
      <c r="AD27" s="7">
        <f t="shared" si="3"/>
        <v>21</v>
      </c>
      <c r="AE27" s="11" t="s">
        <v>4</v>
      </c>
      <c r="AF27" s="14"/>
    </row>
    <row r="28" spans="1:32" s="15" customFormat="1" x14ac:dyDescent="0.55000000000000004">
      <c r="A28" s="11">
        <v>21910305502</v>
      </c>
      <c r="B28" s="11">
        <v>15624</v>
      </c>
      <c r="C28" s="11">
        <v>784</v>
      </c>
      <c r="D28" s="11" t="s">
        <v>84</v>
      </c>
      <c r="E28" s="11">
        <v>939</v>
      </c>
      <c r="F28" s="12" t="s">
        <v>50</v>
      </c>
      <c r="G28" s="11" t="s">
        <v>2</v>
      </c>
      <c r="H28" s="11" t="s">
        <v>86</v>
      </c>
      <c r="I28" s="11">
        <v>0.05</v>
      </c>
      <c r="J28" s="8">
        <v>41289</v>
      </c>
      <c r="K28" s="34">
        <v>41382</v>
      </c>
      <c r="L28" s="33">
        <v>5</v>
      </c>
      <c r="M28" s="11" t="s">
        <v>91</v>
      </c>
      <c r="N28" s="11" t="s">
        <v>91</v>
      </c>
      <c r="O28" s="40" t="s">
        <v>91</v>
      </c>
      <c r="P28" s="40" t="s">
        <v>91</v>
      </c>
      <c r="Q28" s="40" t="s">
        <v>91</v>
      </c>
      <c r="R28" s="40" t="s">
        <v>91</v>
      </c>
      <c r="S28" s="11" t="s">
        <v>102</v>
      </c>
      <c r="T28" s="12">
        <v>316.5</v>
      </c>
      <c r="U28" s="12">
        <v>46.7</v>
      </c>
      <c r="V28" s="12">
        <v>52</v>
      </c>
      <c r="W28" s="7">
        <v>334</v>
      </c>
      <c r="X28" s="7">
        <v>36</v>
      </c>
      <c r="Y28" s="7">
        <v>49</v>
      </c>
      <c r="Z28" s="7">
        <v>33</v>
      </c>
      <c r="AA28" s="7">
        <v>18</v>
      </c>
      <c r="AB28" s="7">
        <v>0</v>
      </c>
      <c r="AC28" s="7">
        <f t="shared" si="2"/>
        <v>452</v>
      </c>
      <c r="AD28" s="7">
        <f t="shared" si="3"/>
        <v>18</v>
      </c>
      <c r="AE28" s="11" t="s">
        <v>4</v>
      </c>
      <c r="AF28" s="14"/>
    </row>
    <row r="29" spans="1:32" s="15" customFormat="1" x14ac:dyDescent="0.55000000000000004">
      <c r="A29" s="11">
        <v>21910303352</v>
      </c>
      <c r="B29" s="11">
        <v>15619</v>
      </c>
      <c r="C29" s="11">
        <v>1159</v>
      </c>
      <c r="D29" s="11" t="s">
        <v>84</v>
      </c>
      <c r="E29" s="11">
        <v>814</v>
      </c>
      <c r="F29" s="12" t="s">
        <v>50</v>
      </c>
      <c r="G29" s="11" t="s">
        <v>2</v>
      </c>
      <c r="H29" s="11" t="s">
        <v>86</v>
      </c>
      <c r="I29" s="11">
        <v>0.05</v>
      </c>
      <c r="J29" s="8">
        <v>41262</v>
      </c>
      <c r="K29" s="34">
        <v>41353</v>
      </c>
      <c r="L29" s="33">
        <v>4</v>
      </c>
      <c r="M29" s="11" t="s">
        <v>91</v>
      </c>
      <c r="N29" s="11" t="s">
        <v>91</v>
      </c>
      <c r="O29" s="40" t="s">
        <v>91</v>
      </c>
      <c r="P29" s="40" t="s">
        <v>91</v>
      </c>
      <c r="Q29" s="40" t="s">
        <v>91</v>
      </c>
      <c r="R29" s="40" t="s">
        <v>91</v>
      </c>
      <c r="S29" s="11" t="s">
        <v>102</v>
      </c>
      <c r="T29" s="12">
        <v>263</v>
      </c>
      <c r="U29" s="12">
        <v>46.1</v>
      </c>
      <c r="V29" s="12">
        <v>46.3</v>
      </c>
      <c r="W29" s="7">
        <v>411</v>
      </c>
      <c r="X29" s="7">
        <v>82</v>
      </c>
      <c r="Y29" s="7">
        <v>27</v>
      </c>
      <c r="Z29" s="7">
        <v>28</v>
      </c>
      <c r="AA29" s="7">
        <v>15</v>
      </c>
      <c r="AB29" s="7">
        <v>0</v>
      </c>
      <c r="AC29" s="7">
        <f t="shared" si="2"/>
        <v>548</v>
      </c>
      <c r="AD29" s="7">
        <f t="shared" si="3"/>
        <v>15</v>
      </c>
      <c r="AE29" s="11" t="s">
        <v>4</v>
      </c>
      <c r="AF29" s="14"/>
    </row>
    <row r="30" spans="1:32" s="15" customFormat="1" x14ac:dyDescent="0.55000000000000004">
      <c r="A30" s="11">
        <v>21910303341</v>
      </c>
      <c r="B30" s="11">
        <v>15757</v>
      </c>
      <c r="C30" s="11">
        <v>1235</v>
      </c>
      <c r="D30" s="11" t="s">
        <v>84</v>
      </c>
      <c r="E30" s="11">
        <v>821</v>
      </c>
      <c r="F30" s="12" t="s">
        <v>50</v>
      </c>
      <c r="G30" s="11" t="s">
        <v>2</v>
      </c>
      <c r="H30" s="11" t="s">
        <v>86</v>
      </c>
      <c r="I30" s="11">
        <v>0.05</v>
      </c>
      <c r="J30" s="8">
        <v>41259</v>
      </c>
      <c r="K30" s="34">
        <v>41355</v>
      </c>
      <c r="L30" s="33">
        <v>4</v>
      </c>
      <c r="M30" s="11" t="s">
        <v>91</v>
      </c>
      <c r="N30" s="11" t="s">
        <v>91</v>
      </c>
      <c r="O30" s="40" t="s">
        <v>91</v>
      </c>
      <c r="P30" s="40" t="s">
        <v>91</v>
      </c>
      <c r="Q30" s="40" t="s">
        <v>91</v>
      </c>
      <c r="R30" s="40" t="s">
        <v>91</v>
      </c>
      <c r="S30" s="11" t="s">
        <v>102</v>
      </c>
      <c r="T30" s="12">
        <v>286.7</v>
      </c>
      <c r="U30" s="12">
        <v>48.4</v>
      </c>
      <c r="V30" s="12">
        <v>54.1</v>
      </c>
      <c r="W30" s="7">
        <v>276</v>
      </c>
      <c r="X30" s="7">
        <v>49</v>
      </c>
      <c r="Y30" s="7">
        <v>24</v>
      </c>
      <c r="Z30" s="7">
        <v>44</v>
      </c>
      <c r="AA30" s="7">
        <v>23</v>
      </c>
      <c r="AB30" s="7">
        <v>0</v>
      </c>
      <c r="AC30" s="7">
        <f t="shared" si="2"/>
        <v>393</v>
      </c>
      <c r="AD30" s="7">
        <f t="shared" si="3"/>
        <v>23</v>
      </c>
      <c r="AE30" s="11" t="s">
        <v>4</v>
      </c>
      <c r="AF30" s="14"/>
    </row>
    <row r="31" spans="1:32" s="15" customFormat="1" x14ac:dyDescent="0.55000000000000004">
      <c r="A31" s="11">
        <v>21910303311</v>
      </c>
      <c r="B31" s="11">
        <v>15744</v>
      </c>
      <c r="C31" s="11">
        <v>1252</v>
      </c>
      <c r="D31" s="11" t="s">
        <v>84</v>
      </c>
      <c r="E31" s="11">
        <v>822</v>
      </c>
      <c r="F31" s="12" t="s">
        <v>50</v>
      </c>
      <c r="G31" s="11" t="s">
        <v>2</v>
      </c>
      <c r="H31" s="11" t="s">
        <v>86</v>
      </c>
      <c r="I31" s="11">
        <v>0.05</v>
      </c>
      <c r="J31" s="8">
        <v>41262</v>
      </c>
      <c r="K31" s="34">
        <v>41353</v>
      </c>
      <c r="L31" s="33">
        <v>4</v>
      </c>
      <c r="M31" s="11" t="s">
        <v>91</v>
      </c>
      <c r="N31" s="11" t="s">
        <v>91</v>
      </c>
      <c r="O31" s="40" t="s">
        <v>91</v>
      </c>
      <c r="P31" s="40" t="s">
        <v>91</v>
      </c>
      <c r="Q31" s="40" t="s">
        <v>91</v>
      </c>
      <c r="R31" s="40" t="s">
        <v>91</v>
      </c>
      <c r="S31" s="11" t="s">
        <v>102</v>
      </c>
      <c r="T31" s="12">
        <v>293.3</v>
      </c>
      <c r="U31" s="12">
        <v>55.5</v>
      </c>
      <c r="V31" s="12">
        <v>51.3</v>
      </c>
      <c r="W31" s="7">
        <v>409</v>
      </c>
      <c r="X31" s="7">
        <v>128</v>
      </c>
      <c r="Y31" s="7">
        <v>23</v>
      </c>
      <c r="Z31" s="7">
        <v>41</v>
      </c>
      <c r="AA31" s="7">
        <v>37</v>
      </c>
      <c r="AB31" s="7">
        <v>0</v>
      </c>
      <c r="AC31" s="7">
        <f t="shared" si="2"/>
        <v>601</v>
      </c>
      <c r="AD31" s="7">
        <f t="shared" si="3"/>
        <v>37</v>
      </c>
      <c r="AE31" s="11" t="s">
        <v>4</v>
      </c>
      <c r="AF31" s="14"/>
    </row>
    <row r="32" spans="1:32" s="15" customFormat="1" x14ac:dyDescent="0.55000000000000004">
      <c r="A32" s="11">
        <v>21910306531</v>
      </c>
      <c r="B32" s="11">
        <v>15255</v>
      </c>
      <c r="C32" s="11">
        <v>76</v>
      </c>
      <c r="D32" s="11" t="s">
        <v>84</v>
      </c>
      <c r="E32" s="11">
        <v>822</v>
      </c>
      <c r="F32" s="12" t="s">
        <v>50</v>
      </c>
      <c r="G32" s="11" t="s">
        <v>1</v>
      </c>
      <c r="H32" s="11" t="s">
        <v>86</v>
      </c>
      <c r="I32" s="11">
        <v>0.05</v>
      </c>
      <c r="J32" s="8">
        <v>41262</v>
      </c>
      <c r="K32" s="34">
        <v>41352</v>
      </c>
      <c r="L32" s="33">
        <v>4</v>
      </c>
      <c r="M32" s="11" t="s">
        <v>91</v>
      </c>
      <c r="N32" s="11" t="s">
        <v>91</v>
      </c>
      <c r="O32" s="40" t="s">
        <v>91</v>
      </c>
      <c r="P32" s="40" t="s">
        <v>91</v>
      </c>
      <c r="Q32" s="40" t="s">
        <v>91</v>
      </c>
      <c r="R32" s="40" t="s">
        <v>91</v>
      </c>
      <c r="S32" s="11" t="s">
        <v>102</v>
      </c>
      <c r="T32" s="12">
        <v>270.8</v>
      </c>
      <c r="U32" s="12">
        <v>40.4</v>
      </c>
      <c r="V32" s="12">
        <v>51.2</v>
      </c>
      <c r="W32" s="7">
        <f>5+14+7+1+4+11+14+9+9+5+12+10+9+7+13+11+4+19+19+21+15+27+22+20+22+14+41+37+23+16+9+8+8+15+7+13+6+16+16+13+11+3+9+4+8+6+11+9+5+5+7+8+4+3+3</f>
        <v>648</v>
      </c>
      <c r="X32" s="7">
        <f>1+1+2+2+2+1+3+1+2+5+2+1+3+1+1+1+1+2+4+1+2+2+2+1+2+2+3+2+1+5+3+1+2+1+1+4+1+6+1+1+1+3+1</f>
        <v>85</v>
      </c>
      <c r="Y32" s="7">
        <f>3+2+1+1+1+1+1+1+1+2+1+1+1+1+1+1+1+2+2+1+1+1+1+1</f>
        <v>30</v>
      </c>
      <c r="Z32" s="7">
        <f>2+1+2+1+2+1+2+2+2+1+1+2+2+1+1+4+1+1+3+1+1+1</f>
        <v>35</v>
      </c>
      <c r="AA32" s="7">
        <f>1+2+1+1+1+1+1+1+1+1</f>
        <v>11</v>
      </c>
      <c r="AB32" s="7">
        <v>0</v>
      </c>
      <c r="AC32" s="7">
        <f t="shared" si="2"/>
        <v>798</v>
      </c>
      <c r="AD32" s="7">
        <f t="shared" si="3"/>
        <v>11</v>
      </c>
      <c r="AE32" s="11" t="s">
        <v>4</v>
      </c>
      <c r="AF32" s="14"/>
    </row>
    <row r="33" spans="1:32" s="15" customFormat="1" x14ac:dyDescent="0.55000000000000004">
      <c r="A33" s="11">
        <v>21910306562</v>
      </c>
      <c r="B33" s="11">
        <v>15256</v>
      </c>
      <c r="C33" s="11">
        <v>172</v>
      </c>
      <c r="D33" s="11" t="s">
        <v>84</v>
      </c>
      <c r="E33" s="11">
        <v>944</v>
      </c>
      <c r="F33" s="12" t="s">
        <v>50</v>
      </c>
      <c r="G33" s="11" t="s">
        <v>1</v>
      </c>
      <c r="H33" s="11" t="s">
        <v>86</v>
      </c>
      <c r="I33" s="11">
        <v>0.05</v>
      </c>
      <c r="J33" s="8">
        <v>41292</v>
      </c>
      <c r="K33" s="34">
        <v>41379</v>
      </c>
      <c r="L33" s="33">
        <v>5</v>
      </c>
      <c r="M33" s="11" t="s">
        <v>91</v>
      </c>
      <c r="N33" s="11" t="s">
        <v>91</v>
      </c>
      <c r="O33" s="40" t="s">
        <v>91</v>
      </c>
      <c r="P33" s="40" t="s">
        <v>91</v>
      </c>
      <c r="Q33" s="40" t="s">
        <v>91</v>
      </c>
      <c r="R33" s="40" t="s">
        <v>91</v>
      </c>
      <c r="S33" s="11" t="s">
        <v>102</v>
      </c>
      <c r="T33" s="12">
        <v>251.2</v>
      </c>
      <c r="U33" s="12">
        <v>57.3</v>
      </c>
      <c r="V33" s="12">
        <v>54.8</v>
      </c>
      <c r="W33" s="7">
        <v>37</v>
      </c>
      <c r="X33" s="7">
        <v>15</v>
      </c>
      <c r="Y33" s="7">
        <v>21</v>
      </c>
      <c r="Z33" s="7">
        <v>32</v>
      </c>
      <c r="AA33" s="7">
        <v>0</v>
      </c>
      <c r="AB33" s="7">
        <v>0</v>
      </c>
      <c r="AC33" s="7">
        <f t="shared" si="2"/>
        <v>105</v>
      </c>
      <c r="AD33" s="7">
        <f t="shared" si="3"/>
        <v>0</v>
      </c>
      <c r="AE33" s="11" t="s">
        <v>4</v>
      </c>
      <c r="AF33" s="14"/>
    </row>
    <row r="34" spans="1:32" s="15" customFormat="1" x14ac:dyDescent="0.55000000000000004">
      <c r="A34" s="11">
        <v>21910306561</v>
      </c>
      <c r="B34" s="11">
        <v>15257</v>
      </c>
      <c r="C34" s="11">
        <v>384</v>
      </c>
      <c r="D34" s="11" t="s">
        <v>84</v>
      </c>
      <c r="E34" s="11">
        <v>937</v>
      </c>
      <c r="F34" s="12" t="s">
        <v>50</v>
      </c>
      <c r="G34" s="11" t="s">
        <v>1</v>
      </c>
      <c r="H34" s="11" t="s">
        <v>86</v>
      </c>
      <c r="I34" s="11">
        <v>0.05</v>
      </c>
      <c r="J34" s="8">
        <v>41290</v>
      </c>
      <c r="K34" s="34">
        <v>41380</v>
      </c>
      <c r="L34" s="33">
        <v>5</v>
      </c>
      <c r="M34" s="11" t="s">
        <v>91</v>
      </c>
      <c r="N34" s="11" t="s">
        <v>91</v>
      </c>
      <c r="O34" s="40" t="s">
        <v>91</v>
      </c>
      <c r="P34" s="40" t="s">
        <v>91</v>
      </c>
      <c r="Q34" s="40" t="s">
        <v>91</v>
      </c>
      <c r="R34" s="40" t="s">
        <v>91</v>
      </c>
      <c r="S34" s="11" t="s">
        <v>102</v>
      </c>
      <c r="T34" s="12">
        <v>290.3</v>
      </c>
      <c r="U34" s="12">
        <v>47.2</v>
      </c>
      <c r="V34" s="12">
        <v>56.6</v>
      </c>
      <c r="W34" s="7">
        <v>104</v>
      </c>
      <c r="X34" s="7">
        <v>25</v>
      </c>
      <c r="Y34" s="7">
        <v>25</v>
      </c>
      <c r="Z34" s="7">
        <v>57</v>
      </c>
      <c r="AA34" s="7">
        <v>0</v>
      </c>
      <c r="AB34" s="7">
        <v>1</v>
      </c>
      <c r="AC34" s="7">
        <f t="shared" si="2"/>
        <v>211</v>
      </c>
      <c r="AD34" s="7">
        <f t="shared" si="3"/>
        <v>1</v>
      </c>
      <c r="AE34" s="11" t="s">
        <v>4</v>
      </c>
      <c r="AF34" s="14"/>
    </row>
    <row r="35" spans="1:32" s="15" customFormat="1" x14ac:dyDescent="0.55000000000000004">
      <c r="A35" s="11">
        <v>21910306541</v>
      </c>
      <c r="B35" s="11">
        <v>15788</v>
      </c>
      <c r="C35" s="11">
        <v>409</v>
      </c>
      <c r="D35" s="11" t="s">
        <v>84</v>
      </c>
      <c r="E35" s="11">
        <v>938</v>
      </c>
      <c r="F35" s="12" t="s">
        <v>50</v>
      </c>
      <c r="G35" s="11" t="s">
        <v>1</v>
      </c>
      <c r="H35" s="11" t="s">
        <v>86</v>
      </c>
      <c r="I35" s="11">
        <v>0.05</v>
      </c>
      <c r="J35" s="8">
        <v>41288</v>
      </c>
      <c r="K35" s="34">
        <v>41383</v>
      </c>
      <c r="L35" s="33">
        <v>5</v>
      </c>
      <c r="M35" s="11" t="s">
        <v>91</v>
      </c>
      <c r="N35" s="11" t="s">
        <v>91</v>
      </c>
      <c r="O35" s="40" t="s">
        <v>91</v>
      </c>
      <c r="P35" s="40" t="s">
        <v>91</v>
      </c>
      <c r="Q35" s="40" t="s">
        <v>91</v>
      </c>
      <c r="R35" s="40" t="s">
        <v>91</v>
      </c>
      <c r="S35" s="11" t="s">
        <v>103</v>
      </c>
      <c r="T35" s="12">
        <v>339.1</v>
      </c>
      <c r="U35" s="12">
        <v>5.8</v>
      </c>
      <c r="V35" s="12">
        <v>12.3</v>
      </c>
      <c r="W35" s="7" t="s">
        <v>83</v>
      </c>
      <c r="X35" s="7" t="s">
        <v>83</v>
      </c>
      <c r="Y35" s="7" t="s">
        <v>83</v>
      </c>
      <c r="Z35" s="7" t="s">
        <v>83</v>
      </c>
      <c r="AA35" s="7" t="s">
        <v>83</v>
      </c>
      <c r="AB35" s="7" t="s">
        <v>83</v>
      </c>
      <c r="AC35" s="7" t="s">
        <v>83</v>
      </c>
      <c r="AD35" s="7" t="s">
        <v>83</v>
      </c>
      <c r="AE35" s="11" t="s">
        <v>28</v>
      </c>
      <c r="AF35" s="14"/>
    </row>
    <row r="36" spans="1:32" s="15" customFormat="1" x14ac:dyDescent="0.55000000000000004">
      <c r="A36" s="11">
        <v>21910306551</v>
      </c>
      <c r="B36" s="11">
        <v>15615</v>
      </c>
      <c r="C36" s="11">
        <v>535</v>
      </c>
      <c r="D36" s="11" t="s">
        <v>84</v>
      </c>
      <c r="E36" s="11">
        <v>939</v>
      </c>
      <c r="F36" s="12" t="s">
        <v>50</v>
      </c>
      <c r="G36" s="11" t="s">
        <v>1</v>
      </c>
      <c r="H36" s="11" t="s">
        <v>86</v>
      </c>
      <c r="I36" s="11">
        <v>0.05</v>
      </c>
      <c r="J36" s="8">
        <v>41289</v>
      </c>
      <c r="K36" s="34">
        <v>41379</v>
      </c>
      <c r="L36" s="33">
        <v>5</v>
      </c>
      <c r="M36" s="11" t="s">
        <v>91</v>
      </c>
      <c r="N36" s="11" t="s">
        <v>91</v>
      </c>
      <c r="O36" s="40" t="s">
        <v>91</v>
      </c>
      <c r="P36" s="40" t="s">
        <v>91</v>
      </c>
      <c r="Q36" s="40" t="s">
        <v>91</v>
      </c>
      <c r="R36" s="40" t="s">
        <v>91</v>
      </c>
      <c r="S36" s="66" t="s">
        <v>102</v>
      </c>
      <c r="T36" s="12">
        <v>295.10000000000002</v>
      </c>
      <c r="U36" s="12">
        <v>48.4</v>
      </c>
      <c r="V36" s="12">
        <v>44.5</v>
      </c>
      <c r="W36" s="7">
        <v>448</v>
      </c>
      <c r="X36" s="7">
        <v>188</v>
      </c>
      <c r="Y36" s="7">
        <v>42</v>
      </c>
      <c r="Z36" s="7">
        <v>41</v>
      </c>
      <c r="AA36" s="7">
        <v>30</v>
      </c>
      <c r="AB36" s="7">
        <v>0</v>
      </c>
      <c r="AC36" s="7">
        <f t="shared" ref="AC36:AC57" si="4">W36+X36+Y36+Z36</f>
        <v>719</v>
      </c>
      <c r="AD36" s="7">
        <f t="shared" ref="AD36:AD57" si="5">AA36+AB36</f>
        <v>30</v>
      </c>
      <c r="AE36" s="11" t="s">
        <v>4</v>
      </c>
      <c r="AF36" s="14"/>
    </row>
    <row r="37" spans="1:32" s="15" customFormat="1" x14ac:dyDescent="0.55000000000000004">
      <c r="A37" s="11">
        <v>21910306542</v>
      </c>
      <c r="B37" s="11">
        <v>15614</v>
      </c>
      <c r="C37" s="11">
        <v>650</v>
      </c>
      <c r="D37" s="11" t="s">
        <v>84</v>
      </c>
      <c r="E37" s="11">
        <v>936</v>
      </c>
      <c r="F37" s="12" t="s">
        <v>50</v>
      </c>
      <c r="G37" s="11" t="s">
        <v>1</v>
      </c>
      <c r="H37" s="11" t="s">
        <v>86</v>
      </c>
      <c r="I37" s="11">
        <v>0.05</v>
      </c>
      <c r="J37" s="8">
        <v>41289</v>
      </c>
      <c r="K37" s="34">
        <v>41379</v>
      </c>
      <c r="L37" s="33">
        <v>5</v>
      </c>
      <c r="M37" s="11" t="s">
        <v>91</v>
      </c>
      <c r="N37" s="11" t="s">
        <v>91</v>
      </c>
      <c r="O37" s="40" t="s">
        <v>91</v>
      </c>
      <c r="P37" s="40" t="s">
        <v>91</v>
      </c>
      <c r="Q37" s="40" t="s">
        <v>91</v>
      </c>
      <c r="R37" s="40" t="s">
        <v>91</v>
      </c>
      <c r="S37" s="11" t="s">
        <v>102</v>
      </c>
      <c r="T37" s="12">
        <v>272.39999999999998</v>
      </c>
      <c r="U37" s="12">
        <v>53.6</v>
      </c>
      <c r="V37" s="12">
        <v>43.1</v>
      </c>
      <c r="W37" s="7">
        <v>419</v>
      </c>
      <c r="X37" s="7">
        <v>126</v>
      </c>
      <c r="Y37" s="7">
        <v>29</v>
      </c>
      <c r="Z37" s="7">
        <v>35</v>
      </c>
      <c r="AA37" s="7">
        <v>9</v>
      </c>
      <c r="AB37" s="7">
        <v>0</v>
      </c>
      <c r="AC37" s="7">
        <f t="shared" si="4"/>
        <v>609</v>
      </c>
      <c r="AD37" s="7">
        <f t="shared" si="5"/>
        <v>9</v>
      </c>
      <c r="AE37" s="11" t="s">
        <v>4</v>
      </c>
      <c r="AF37" s="14"/>
    </row>
    <row r="38" spans="1:32" s="15" customFormat="1" x14ac:dyDescent="0.55000000000000004">
      <c r="A38" s="11">
        <v>21910304322</v>
      </c>
      <c r="B38" s="11">
        <v>15762</v>
      </c>
      <c r="C38" s="11">
        <v>972</v>
      </c>
      <c r="D38" s="11" t="s">
        <v>84</v>
      </c>
      <c r="E38" s="11">
        <v>824</v>
      </c>
      <c r="F38" s="12" t="s">
        <v>50</v>
      </c>
      <c r="G38" s="11" t="s">
        <v>1</v>
      </c>
      <c r="H38" s="11" t="s">
        <v>86</v>
      </c>
      <c r="I38" s="11">
        <v>0.05</v>
      </c>
      <c r="J38" s="8">
        <v>41261</v>
      </c>
      <c r="K38" s="34">
        <v>41356</v>
      </c>
      <c r="L38" s="33">
        <v>4</v>
      </c>
      <c r="M38" s="11" t="s">
        <v>91</v>
      </c>
      <c r="N38" s="11" t="s">
        <v>91</v>
      </c>
      <c r="O38" s="40" t="s">
        <v>91</v>
      </c>
      <c r="P38" s="40" t="s">
        <v>91</v>
      </c>
      <c r="Q38" s="40" t="s">
        <v>91</v>
      </c>
      <c r="R38" s="40" t="s">
        <v>91</v>
      </c>
      <c r="S38" s="11" t="s">
        <v>104</v>
      </c>
      <c r="T38" s="12">
        <v>275.39999999999998</v>
      </c>
      <c r="U38" s="12">
        <v>51.5</v>
      </c>
      <c r="V38" s="12">
        <v>58.1</v>
      </c>
      <c r="W38" s="7">
        <v>196</v>
      </c>
      <c r="X38" s="7">
        <v>69</v>
      </c>
      <c r="Y38" s="7">
        <v>19</v>
      </c>
      <c r="Z38" s="7">
        <v>19</v>
      </c>
      <c r="AA38" s="7">
        <v>21</v>
      </c>
      <c r="AB38" s="7">
        <v>0</v>
      </c>
      <c r="AC38" s="7">
        <f t="shared" si="4"/>
        <v>303</v>
      </c>
      <c r="AD38" s="7">
        <f t="shared" si="5"/>
        <v>21</v>
      </c>
      <c r="AE38" s="11" t="s">
        <v>4</v>
      </c>
      <c r="AF38" s="14"/>
    </row>
    <row r="39" spans="1:32" s="15" customFormat="1" x14ac:dyDescent="0.55000000000000004">
      <c r="A39" s="11">
        <v>21910306532</v>
      </c>
      <c r="B39" s="11">
        <v>15741</v>
      </c>
      <c r="C39" s="11">
        <v>979</v>
      </c>
      <c r="D39" s="11" t="s">
        <v>84</v>
      </c>
      <c r="E39" s="11">
        <v>817</v>
      </c>
      <c r="F39" s="12" t="s">
        <v>50</v>
      </c>
      <c r="G39" s="11" t="s">
        <v>1</v>
      </c>
      <c r="H39" s="11" t="s">
        <v>86</v>
      </c>
      <c r="I39" s="11">
        <v>0.05</v>
      </c>
      <c r="J39" s="8">
        <v>41264</v>
      </c>
      <c r="K39" s="34">
        <v>41353</v>
      </c>
      <c r="L39" s="33">
        <v>4</v>
      </c>
      <c r="M39" s="11" t="s">
        <v>91</v>
      </c>
      <c r="N39" s="11" t="s">
        <v>91</v>
      </c>
      <c r="O39" s="40" t="s">
        <v>91</v>
      </c>
      <c r="P39" s="40" t="s">
        <v>91</v>
      </c>
      <c r="Q39" s="40" t="s">
        <v>91</v>
      </c>
      <c r="R39" s="40" t="s">
        <v>91</v>
      </c>
      <c r="S39" s="63" t="s">
        <v>105</v>
      </c>
      <c r="T39" s="12">
        <v>259</v>
      </c>
      <c r="U39" s="12">
        <v>57.8</v>
      </c>
      <c r="V39" s="12">
        <v>56.8</v>
      </c>
      <c r="W39" s="7">
        <v>245</v>
      </c>
      <c r="X39" s="7">
        <v>100</v>
      </c>
      <c r="Y39" s="7">
        <v>25</v>
      </c>
      <c r="Z39" s="7">
        <v>28</v>
      </c>
      <c r="AA39" s="7">
        <v>17</v>
      </c>
      <c r="AB39" s="7">
        <v>0</v>
      </c>
      <c r="AC39" s="7">
        <f t="shared" si="4"/>
        <v>398</v>
      </c>
      <c r="AD39" s="7">
        <f t="shared" si="5"/>
        <v>17</v>
      </c>
      <c r="AE39" s="11" t="s">
        <v>4</v>
      </c>
      <c r="AF39" s="14"/>
    </row>
    <row r="40" spans="1:32" s="15" customFormat="1" x14ac:dyDescent="0.55000000000000004">
      <c r="A40" s="11">
        <v>21910304321</v>
      </c>
      <c r="B40" s="11">
        <v>15756</v>
      </c>
      <c r="C40" s="11">
        <v>1144</v>
      </c>
      <c r="D40" s="11" t="s">
        <v>84</v>
      </c>
      <c r="E40" s="11">
        <v>816</v>
      </c>
      <c r="F40" s="12" t="s">
        <v>50</v>
      </c>
      <c r="G40" s="11" t="s">
        <v>1</v>
      </c>
      <c r="H40" s="11" t="s">
        <v>86</v>
      </c>
      <c r="I40" s="11">
        <v>0.05</v>
      </c>
      <c r="J40" s="8">
        <v>41261</v>
      </c>
      <c r="K40" s="34">
        <v>41355</v>
      </c>
      <c r="L40" s="33">
        <v>4</v>
      </c>
      <c r="M40" s="11" t="s">
        <v>91</v>
      </c>
      <c r="N40" s="11" t="s">
        <v>91</v>
      </c>
      <c r="O40" s="40" t="s">
        <v>91</v>
      </c>
      <c r="P40" s="40" t="s">
        <v>91</v>
      </c>
      <c r="Q40" s="40" t="s">
        <v>91</v>
      </c>
      <c r="R40" s="40" t="s">
        <v>91</v>
      </c>
      <c r="S40" s="11" t="s">
        <v>102</v>
      </c>
      <c r="T40" s="12">
        <v>291.3</v>
      </c>
      <c r="U40" s="12">
        <v>61.1</v>
      </c>
      <c r="V40" s="12">
        <v>57.8</v>
      </c>
      <c r="W40" s="7">
        <v>218</v>
      </c>
      <c r="X40" s="7">
        <v>161</v>
      </c>
      <c r="Y40" s="7">
        <v>44</v>
      </c>
      <c r="Z40" s="7">
        <v>37</v>
      </c>
      <c r="AA40" s="7">
        <v>26</v>
      </c>
      <c r="AB40" s="7">
        <v>0</v>
      </c>
      <c r="AC40" s="7">
        <f t="shared" si="4"/>
        <v>460</v>
      </c>
      <c r="AD40" s="7">
        <f t="shared" si="5"/>
        <v>26</v>
      </c>
      <c r="AE40" s="11" t="s">
        <v>4</v>
      </c>
      <c r="AF40" s="14"/>
    </row>
    <row r="41" spans="1:32" s="15" customFormat="1" x14ac:dyDescent="0.55000000000000004">
      <c r="A41" s="11">
        <v>21910306552</v>
      </c>
      <c r="B41" s="11">
        <v>15766</v>
      </c>
      <c r="C41" s="11">
        <v>1204</v>
      </c>
      <c r="D41" s="11" t="s">
        <v>84</v>
      </c>
      <c r="E41" s="11">
        <v>941</v>
      </c>
      <c r="F41" s="12" t="s">
        <v>50</v>
      </c>
      <c r="G41" s="11" t="s">
        <v>1</v>
      </c>
      <c r="H41" s="11" t="s">
        <v>86</v>
      </c>
      <c r="I41" s="11">
        <v>0.05</v>
      </c>
      <c r="J41" s="8">
        <v>41289</v>
      </c>
      <c r="K41" s="34">
        <v>41379</v>
      </c>
      <c r="L41" s="33">
        <v>5</v>
      </c>
      <c r="M41" s="11" t="s">
        <v>91</v>
      </c>
      <c r="N41" s="11" t="s">
        <v>91</v>
      </c>
      <c r="O41" s="40" t="s">
        <v>91</v>
      </c>
      <c r="P41" s="40" t="s">
        <v>91</v>
      </c>
      <c r="Q41" s="40" t="s">
        <v>91</v>
      </c>
      <c r="R41" s="40" t="s">
        <v>91</v>
      </c>
      <c r="S41" s="65" t="s">
        <v>101</v>
      </c>
      <c r="T41" s="12">
        <v>277.10000000000002</v>
      </c>
      <c r="U41" s="12">
        <v>63.1</v>
      </c>
      <c r="V41" s="12">
        <v>61.5</v>
      </c>
      <c r="W41" s="7">
        <v>302</v>
      </c>
      <c r="X41" s="7">
        <v>63</v>
      </c>
      <c r="Y41" s="7">
        <v>32</v>
      </c>
      <c r="Z41" s="7">
        <v>19</v>
      </c>
      <c r="AA41" s="7">
        <v>29</v>
      </c>
      <c r="AB41" s="7">
        <v>0</v>
      </c>
      <c r="AC41" s="7">
        <f t="shared" si="4"/>
        <v>416</v>
      </c>
      <c r="AD41" s="7">
        <f t="shared" si="5"/>
        <v>29</v>
      </c>
      <c r="AE41" s="11" t="s">
        <v>4</v>
      </c>
      <c r="AF41" s="14"/>
    </row>
    <row r="42" spans="1:32" s="15" customFormat="1" x14ac:dyDescent="0.55000000000000004">
      <c r="A42" s="11">
        <v>21910305601</v>
      </c>
      <c r="B42" s="11">
        <v>15605</v>
      </c>
      <c r="C42" s="11">
        <v>290</v>
      </c>
      <c r="D42" s="11" t="s">
        <v>84</v>
      </c>
      <c r="E42" s="11">
        <v>835</v>
      </c>
      <c r="F42" s="12" t="s">
        <v>50</v>
      </c>
      <c r="G42" s="11" t="s">
        <v>2</v>
      </c>
      <c r="H42" s="11" t="s">
        <v>86</v>
      </c>
      <c r="I42" s="11">
        <v>0.5</v>
      </c>
      <c r="J42" s="8">
        <v>41263</v>
      </c>
      <c r="K42" s="34">
        <v>41353</v>
      </c>
      <c r="L42" s="33">
        <v>4</v>
      </c>
      <c r="M42" s="11" t="s">
        <v>91</v>
      </c>
      <c r="N42" s="11" t="s">
        <v>91</v>
      </c>
      <c r="O42" s="40" t="s">
        <v>91</v>
      </c>
      <c r="P42" s="40" t="s">
        <v>91</v>
      </c>
      <c r="Q42" s="40" t="s">
        <v>91</v>
      </c>
      <c r="R42" s="40" t="s">
        <v>91</v>
      </c>
      <c r="S42" s="65" t="s">
        <v>105</v>
      </c>
      <c r="T42" s="12">
        <v>286</v>
      </c>
      <c r="U42" s="12">
        <v>37</v>
      </c>
      <c r="V42" s="12">
        <v>35.700000000000003</v>
      </c>
      <c r="W42" s="7">
        <v>135</v>
      </c>
      <c r="X42" s="7">
        <v>28</v>
      </c>
      <c r="Y42" s="7">
        <v>13</v>
      </c>
      <c r="Z42" s="7">
        <v>34</v>
      </c>
      <c r="AA42" s="7">
        <v>5</v>
      </c>
      <c r="AB42" s="7">
        <v>0</v>
      </c>
      <c r="AC42" s="7">
        <f t="shared" si="4"/>
        <v>210</v>
      </c>
      <c r="AD42" s="7">
        <f t="shared" si="5"/>
        <v>5</v>
      </c>
      <c r="AE42" s="11" t="s">
        <v>4</v>
      </c>
      <c r="AF42" s="14"/>
    </row>
    <row r="43" spans="1:32" s="15" customFormat="1" x14ac:dyDescent="0.55000000000000004">
      <c r="A43" s="11">
        <v>21910305581</v>
      </c>
      <c r="B43" s="11">
        <v>15604</v>
      </c>
      <c r="C43" s="11">
        <v>728</v>
      </c>
      <c r="D43" s="11" t="s">
        <v>84</v>
      </c>
      <c r="E43" s="11">
        <v>827</v>
      </c>
      <c r="F43" s="12" t="s">
        <v>50</v>
      </c>
      <c r="G43" s="11" t="s">
        <v>2</v>
      </c>
      <c r="H43" s="11" t="s">
        <v>86</v>
      </c>
      <c r="I43" s="11">
        <v>0.5</v>
      </c>
      <c r="J43" s="8">
        <v>41262</v>
      </c>
      <c r="K43" s="34">
        <v>41353</v>
      </c>
      <c r="L43" s="33">
        <v>4</v>
      </c>
      <c r="M43" s="11" t="s">
        <v>91</v>
      </c>
      <c r="N43" s="11" t="s">
        <v>91</v>
      </c>
      <c r="O43" s="40" t="s">
        <v>91</v>
      </c>
      <c r="P43" s="40" t="s">
        <v>91</v>
      </c>
      <c r="Q43" s="40" t="s">
        <v>91</v>
      </c>
      <c r="R43" s="40" t="s">
        <v>91</v>
      </c>
      <c r="S43" s="63" t="s">
        <v>105</v>
      </c>
      <c r="T43" s="12">
        <v>215.2</v>
      </c>
      <c r="U43" s="12">
        <v>21.2</v>
      </c>
      <c r="V43" s="12">
        <v>27.6</v>
      </c>
      <c r="W43" s="7">
        <v>179</v>
      </c>
      <c r="X43" s="7">
        <v>56</v>
      </c>
      <c r="Y43" s="7">
        <v>14</v>
      </c>
      <c r="Z43" s="7">
        <v>18</v>
      </c>
      <c r="AA43" s="7">
        <v>0</v>
      </c>
      <c r="AB43" s="7">
        <v>0</v>
      </c>
      <c r="AC43" s="7">
        <f t="shared" si="4"/>
        <v>267</v>
      </c>
      <c r="AD43" s="7">
        <f t="shared" si="5"/>
        <v>0</v>
      </c>
      <c r="AE43" s="11" t="s">
        <v>4</v>
      </c>
      <c r="AF43" s="14"/>
    </row>
    <row r="44" spans="1:32" s="15" customFormat="1" x14ac:dyDescent="0.55000000000000004">
      <c r="A44" s="11">
        <v>21910305592</v>
      </c>
      <c r="B44" s="11">
        <v>15246</v>
      </c>
      <c r="C44" s="11">
        <v>1105</v>
      </c>
      <c r="D44" s="11" t="s">
        <v>84</v>
      </c>
      <c r="E44" s="11">
        <v>838</v>
      </c>
      <c r="F44" s="12" t="s">
        <v>50</v>
      </c>
      <c r="G44" s="11" t="s">
        <v>2</v>
      </c>
      <c r="H44" s="11" t="s">
        <v>86</v>
      </c>
      <c r="I44" s="11">
        <v>0.5</v>
      </c>
      <c r="J44" s="8">
        <v>41262</v>
      </c>
      <c r="K44" s="34">
        <v>41353</v>
      </c>
      <c r="L44" s="33">
        <v>4</v>
      </c>
      <c r="M44" s="11" t="s">
        <v>91</v>
      </c>
      <c r="N44" s="11" t="s">
        <v>91</v>
      </c>
      <c r="O44" s="40" t="s">
        <v>91</v>
      </c>
      <c r="P44" s="40" t="s">
        <v>91</v>
      </c>
      <c r="Q44" s="40" t="s">
        <v>91</v>
      </c>
      <c r="R44" s="40" t="s">
        <v>91</v>
      </c>
      <c r="S44" s="11" t="s">
        <v>102</v>
      </c>
      <c r="T44" s="12">
        <v>335.4</v>
      </c>
      <c r="U44" s="12">
        <v>36.299999999999997</v>
      </c>
      <c r="V44" s="12">
        <v>11.9</v>
      </c>
      <c r="W44" s="7">
        <v>407</v>
      </c>
      <c r="X44" s="7">
        <v>82</v>
      </c>
      <c r="Y44" s="7">
        <v>25</v>
      </c>
      <c r="Z44" s="7">
        <v>7</v>
      </c>
      <c r="AA44" s="7">
        <v>2</v>
      </c>
      <c r="AB44" s="7">
        <v>0</v>
      </c>
      <c r="AC44" s="7">
        <f t="shared" si="4"/>
        <v>521</v>
      </c>
      <c r="AD44" s="7">
        <f t="shared" si="5"/>
        <v>2</v>
      </c>
      <c r="AE44" s="11" t="s">
        <v>4</v>
      </c>
      <c r="AF44" s="14"/>
    </row>
    <row r="45" spans="1:32" s="15" customFormat="1" x14ac:dyDescent="0.55000000000000004">
      <c r="A45" s="11">
        <v>21910305591</v>
      </c>
      <c r="B45" s="11">
        <v>15247</v>
      </c>
      <c r="C45" s="11">
        <v>1106</v>
      </c>
      <c r="D45" s="11" t="s">
        <v>84</v>
      </c>
      <c r="E45" s="11">
        <v>836</v>
      </c>
      <c r="F45" s="12" t="s">
        <v>50</v>
      </c>
      <c r="G45" s="11" t="s">
        <v>2</v>
      </c>
      <c r="H45" s="11" t="s">
        <v>86</v>
      </c>
      <c r="I45" s="11">
        <v>0.5</v>
      </c>
      <c r="J45" s="8">
        <v>41262</v>
      </c>
      <c r="K45" s="34">
        <v>41353</v>
      </c>
      <c r="L45" s="33">
        <v>4</v>
      </c>
      <c r="M45" s="11" t="s">
        <v>91</v>
      </c>
      <c r="N45" s="11" t="s">
        <v>91</v>
      </c>
      <c r="O45" s="40" t="s">
        <v>91</v>
      </c>
      <c r="P45" s="40" t="s">
        <v>91</v>
      </c>
      <c r="Q45" s="40" t="s">
        <v>91</v>
      </c>
      <c r="R45" s="40" t="s">
        <v>91</v>
      </c>
      <c r="S45" s="66" t="s">
        <v>102</v>
      </c>
      <c r="T45" s="12">
        <v>266.5</v>
      </c>
      <c r="U45" s="12">
        <v>26.5</v>
      </c>
      <c r="V45" s="12">
        <v>37.299999999999997</v>
      </c>
      <c r="W45" s="7">
        <v>378</v>
      </c>
      <c r="X45" s="7">
        <v>75</v>
      </c>
      <c r="Y45" s="7">
        <v>25</v>
      </c>
      <c r="Z45" s="7">
        <v>7</v>
      </c>
      <c r="AA45" s="7">
        <v>10</v>
      </c>
      <c r="AB45" s="7">
        <v>3</v>
      </c>
      <c r="AC45" s="7">
        <f t="shared" si="4"/>
        <v>485</v>
      </c>
      <c r="AD45" s="7">
        <f t="shared" si="5"/>
        <v>13</v>
      </c>
      <c r="AE45" s="11" t="s">
        <v>4</v>
      </c>
      <c r="AF45" s="14"/>
    </row>
    <row r="46" spans="1:32" s="15" customFormat="1" x14ac:dyDescent="0.55000000000000004">
      <c r="A46" s="11">
        <v>21910305602</v>
      </c>
      <c r="B46" s="11">
        <v>15248</v>
      </c>
      <c r="C46" s="11">
        <v>1117</v>
      </c>
      <c r="D46" s="11" t="s">
        <v>84</v>
      </c>
      <c r="E46" s="11">
        <v>832</v>
      </c>
      <c r="F46" s="12" t="s">
        <v>50</v>
      </c>
      <c r="G46" s="11" t="s">
        <v>2</v>
      </c>
      <c r="H46" s="11" t="s">
        <v>86</v>
      </c>
      <c r="I46" s="11">
        <v>0.5</v>
      </c>
      <c r="J46" s="8">
        <v>41264</v>
      </c>
      <c r="K46" s="34">
        <v>41353</v>
      </c>
      <c r="L46" s="33">
        <v>4</v>
      </c>
      <c r="M46" s="11" t="s">
        <v>91</v>
      </c>
      <c r="N46" s="11" t="s">
        <v>91</v>
      </c>
      <c r="O46" s="40" t="s">
        <v>91</v>
      </c>
      <c r="P46" s="40" t="s">
        <v>91</v>
      </c>
      <c r="Q46" s="40" t="s">
        <v>91</v>
      </c>
      <c r="R46" s="40" t="s">
        <v>91</v>
      </c>
      <c r="S46" s="66" t="s">
        <v>102</v>
      </c>
      <c r="T46" s="12">
        <v>258.3</v>
      </c>
      <c r="U46" s="12">
        <v>24.5</v>
      </c>
      <c r="V46" s="12">
        <v>31.3</v>
      </c>
      <c r="W46" s="7">
        <v>329</v>
      </c>
      <c r="X46" s="7">
        <v>60</v>
      </c>
      <c r="Y46" s="7">
        <v>34</v>
      </c>
      <c r="Z46" s="7">
        <v>24</v>
      </c>
      <c r="AA46" s="7">
        <v>14</v>
      </c>
      <c r="AB46" s="7">
        <v>7</v>
      </c>
      <c r="AC46" s="7">
        <f t="shared" si="4"/>
        <v>447</v>
      </c>
      <c r="AD46" s="7">
        <f t="shared" si="5"/>
        <v>21</v>
      </c>
      <c r="AE46" s="11" t="s">
        <v>4</v>
      </c>
      <c r="AF46" s="14"/>
    </row>
    <row r="47" spans="1:32" s="15" customFormat="1" x14ac:dyDescent="0.55000000000000004">
      <c r="A47" s="11">
        <v>21910305582</v>
      </c>
      <c r="B47" s="11">
        <v>15603</v>
      </c>
      <c r="C47" s="11">
        <v>1262</v>
      </c>
      <c r="D47" s="11" t="s">
        <v>84</v>
      </c>
      <c r="E47" s="11">
        <v>834</v>
      </c>
      <c r="F47" s="12" t="s">
        <v>50</v>
      </c>
      <c r="G47" s="11" t="s">
        <v>2</v>
      </c>
      <c r="H47" s="11" t="s">
        <v>86</v>
      </c>
      <c r="I47" s="11">
        <v>0.5</v>
      </c>
      <c r="J47" s="8">
        <v>41262</v>
      </c>
      <c r="K47" s="34">
        <v>41353</v>
      </c>
      <c r="L47" s="33">
        <v>4</v>
      </c>
      <c r="M47" s="11" t="s">
        <v>91</v>
      </c>
      <c r="N47" s="11" t="s">
        <v>91</v>
      </c>
      <c r="O47" s="40" t="s">
        <v>91</v>
      </c>
      <c r="P47" s="40" t="s">
        <v>91</v>
      </c>
      <c r="Q47" s="40" t="s">
        <v>91</v>
      </c>
      <c r="R47" s="40" t="s">
        <v>91</v>
      </c>
      <c r="S47" s="63" t="s">
        <v>105</v>
      </c>
      <c r="T47" s="12">
        <v>262.39999999999998</v>
      </c>
      <c r="U47" s="12">
        <v>35.200000000000003</v>
      </c>
      <c r="V47" s="12">
        <v>29.7</v>
      </c>
      <c r="W47" s="7">
        <v>134</v>
      </c>
      <c r="X47" s="7">
        <v>9</v>
      </c>
      <c r="Y47" s="7">
        <v>14</v>
      </c>
      <c r="Z47" s="7">
        <v>27</v>
      </c>
      <c r="AA47" s="7">
        <v>2</v>
      </c>
      <c r="AB47" s="7">
        <v>0</v>
      </c>
      <c r="AC47" s="7">
        <f t="shared" si="4"/>
        <v>184</v>
      </c>
      <c r="AD47" s="7">
        <f t="shared" si="5"/>
        <v>2</v>
      </c>
      <c r="AE47" s="11" t="s">
        <v>4</v>
      </c>
      <c r="AF47" s="14"/>
    </row>
    <row r="48" spans="1:32" s="15" customFormat="1" x14ac:dyDescent="0.55000000000000004">
      <c r="A48" s="11">
        <v>21910307261</v>
      </c>
      <c r="B48" s="11">
        <v>15767</v>
      </c>
      <c r="C48" s="11">
        <v>1356</v>
      </c>
      <c r="D48" s="11" t="s">
        <v>84</v>
      </c>
      <c r="E48" s="11">
        <v>949</v>
      </c>
      <c r="F48" s="12" t="s">
        <v>50</v>
      </c>
      <c r="G48" s="11" t="s">
        <v>2</v>
      </c>
      <c r="H48" s="11" t="s">
        <v>86</v>
      </c>
      <c r="I48" s="11">
        <v>0.5</v>
      </c>
      <c r="J48" s="8">
        <v>41288</v>
      </c>
      <c r="K48" s="34">
        <v>41379</v>
      </c>
      <c r="L48" s="33">
        <v>5</v>
      </c>
      <c r="M48" s="11" t="s">
        <v>91</v>
      </c>
      <c r="N48" s="11" t="s">
        <v>91</v>
      </c>
      <c r="O48" s="40" t="s">
        <v>91</v>
      </c>
      <c r="P48" s="40" t="s">
        <v>91</v>
      </c>
      <c r="Q48" s="40" t="s">
        <v>91</v>
      </c>
      <c r="R48" s="40" t="s">
        <v>91</v>
      </c>
      <c r="S48" s="11" t="s">
        <v>103</v>
      </c>
      <c r="T48" s="12">
        <v>288.5</v>
      </c>
      <c r="U48" s="12">
        <v>39.6</v>
      </c>
      <c r="V48" s="12">
        <v>43</v>
      </c>
      <c r="W48" s="7">
        <v>340</v>
      </c>
      <c r="X48" s="7">
        <v>97</v>
      </c>
      <c r="Y48" s="7">
        <v>15</v>
      </c>
      <c r="Z48" s="7">
        <v>8</v>
      </c>
      <c r="AA48" s="7">
        <v>17</v>
      </c>
      <c r="AB48" s="7">
        <v>0</v>
      </c>
      <c r="AC48" s="7">
        <f t="shared" si="4"/>
        <v>460</v>
      </c>
      <c r="AD48" s="7">
        <f t="shared" si="5"/>
        <v>17</v>
      </c>
      <c r="AE48" s="11" t="s">
        <v>4</v>
      </c>
      <c r="AF48" s="14"/>
    </row>
    <row r="49" spans="1:32" s="15" customFormat="1" x14ac:dyDescent="0.55000000000000004">
      <c r="A49" s="11">
        <v>21910307272</v>
      </c>
      <c r="B49" s="11">
        <v>15612</v>
      </c>
      <c r="C49" s="11">
        <v>1364</v>
      </c>
      <c r="D49" s="11" t="s">
        <v>84</v>
      </c>
      <c r="E49" s="11">
        <v>958</v>
      </c>
      <c r="F49" s="12" t="s">
        <v>50</v>
      </c>
      <c r="G49" s="11" t="s">
        <v>2</v>
      </c>
      <c r="H49" s="11" t="s">
        <v>86</v>
      </c>
      <c r="I49" s="11">
        <v>0.5</v>
      </c>
      <c r="J49" s="8">
        <v>41290</v>
      </c>
      <c r="K49" s="34">
        <v>41381</v>
      </c>
      <c r="L49" s="33">
        <v>5</v>
      </c>
      <c r="M49" s="11" t="s">
        <v>91</v>
      </c>
      <c r="N49" s="11" t="s">
        <v>91</v>
      </c>
      <c r="O49" s="40" t="s">
        <v>91</v>
      </c>
      <c r="P49" s="40" t="s">
        <v>91</v>
      </c>
      <c r="Q49" s="40" t="s">
        <v>91</v>
      </c>
      <c r="R49" s="40" t="s">
        <v>91</v>
      </c>
      <c r="S49" s="65" t="s">
        <v>105</v>
      </c>
      <c r="T49" s="12">
        <v>292.39999999999998</v>
      </c>
      <c r="U49" s="12">
        <v>24.3</v>
      </c>
      <c r="V49" s="12">
        <v>31.2</v>
      </c>
      <c r="W49" s="7">
        <v>88</v>
      </c>
      <c r="X49" s="7">
        <v>15</v>
      </c>
      <c r="Y49" s="7">
        <v>12</v>
      </c>
      <c r="Z49" s="7">
        <v>25</v>
      </c>
      <c r="AA49" s="7">
        <v>0</v>
      </c>
      <c r="AB49" s="7">
        <v>2</v>
      </c>
      <c r="AC49" s="7">
        <f t="shared" si="4"/>
        <v>140</v>
      </c>
      <c r="AD49" s="7">
        <f t="shared" si="5"/>
        <v>2</v>
      </c>
      <c r="AE49" s="11" t="s">
        <v>4</v>
      </c>
      <c r="AF49" s="14"/>
    </row>
    <row r="50" spans="1:32" s="15" customFormat="1" x14ac:dyDescent="0.55000000000000004">
      <c r="A50" s="11">
        <v>21910307262</v>
      </c>
      <c r="B50" s="11">
        <v>15610</v>
      </c>
      <c r="C50" s="11">
        <v>1396</v>
      </c>
      <c r="D50" s="11" t="s">
        <v>84</v>
      </c>
      <c r="E50" s="11">
        <v>952</v>
      </c>
      <c r="F50" s="12" t="s">
        <v>50</v>
      </c>
      <c r="G50" s="11" t="s">
        <v>2</v>
      </c>
      <c r="H50" s="11" t="s">
        <v>86</v>
      </c>
      <c r="I50" s="11">
        <v>0.5</v>
      </c>
      <c r="J50" s="8">
        <v>41288</v>
      </c>
      <c r="K50" s="34">
        <v>41381</v>
      </c>
      <c r="L50" s="33">
        <v>5</v>
      </c>
      <c r="M50" s="11" t="s">
        <v>91</v>
      </c>
      <c r="N50" s="11" t="s">
        <v>91</v>
      </c>
      <c r="O50" s="40" t="s">
        <v>91</v>
      </c>
      <c r="P50" s="40" t="s">
        <v>91</v>
      </c>
      <c r="Q50" s="40" t="s">
        <v>91</v>
      </c>
      <c r="R50" s="40" t="s">
        <v>91</v>
      </c>
      <c r="S50" s="65" t="s">
        <v>105</v>
      </c>
      <c r="T50" s="12">
        <v>282.39999999999998</v>
      </c>
      <c r="U50" s="12">
        <v>56.3</v>
      </c>
      <c r="V50" s="12">
        <v>45.6</v>
      </c>
      <c r="W50" s="7">
        <v>86</v>
      </c>
      <c r="X50" s="7">
        <v>27</v>
      </c>
      <c r="Y50" s="7">
        <v>6</v>
      </c>
      <c r="Z50" s="7">
        <v>43</v>
      </c>
      <c r="AA50" s="7">
        <v>2</v>
      </c>
      <c r="AB50" s="7">
        <v>0</v>
      </c>
      <c r="AC50" s="7">
        <f t="shared" si="4"/>
        <v>162</v>
      </c>
      <c r="AD50" s="7">
        <f t="shared" si="5"/>
        <v>2</v>
      </c>
      <c r="AE50" s="11" t="s">
        <v>4</v>
      </c>
      <c r="AF50" s="14"/>
    </row>
    <row r="51" spans="1:32" s="15" customFormat="1" x14ac:dyDescent="0.55000000000000004">
      <c r="A51" s="11">
        <v>21910307271</v>
      </c>
      <c r="B51" s="11">
        <v>15611</v>
      </c>
      <c r="C51" s="11">
        <v>1417</v>
      </c>
      <c r="D51" s="11" t="s">
        <v>84</v>
      </c>
      <c r="E51" s="11">
        <v>953</v>
      </c>
      <c r="F51" s="12" t="s">
        <v>50</v>
      </c>
      <c r="G51" s="11" t="s">
        <v>2</v>
      </c>
      <c r="H51" s="11" t="s">
        <v>86</v>
      </c>
      <c r="I51" s="11">
        <v>0.5</v>
      </c>
      <c r="J51" s="8">
        <v>41290</v>
      </c>
      <c r="K51" s="34">
        <v>41381</v>
      </c>
      <c r="L51" s="33">
        <v>5</v>
      </c>
      <c r="M51" s="11" t="s">
        <v>91</v>
      </c>
      <c r="N51" s="11" t="s">
        <v>91</v>
      </c>
      <c r="O51" s="40" t="s">
        <v>91</v>
      </c>
      <c r="P51" s="40" t="s">
        <v>91</v>
      </c>
      <c r="Q51" s="40" t="s">
        <v>91</v>
      </c>
      <c r="R51" s="40" t="s">
        <v>91</v>
      </c>
      <c r="S51" s="65" t="s">
        <v>105</v>
      </c>
      <c r="T51" s="12">
        <v>267.60000000000002</v>
      </c>
      <c r="U51" s="12">
        <v>28.4</v>
      </c>
      <c r="V51" s="12">
        <v>24.8</v>
      </c>
      <c r="W51" s="7">
        <v>86</v>
      </c>
      <c r="X51" s="7">
        <v>22</v>
      </c>
      <c r="Y51" s="7">
        <v>12</v>
      </c>
      <c r="Z51" s="7">
        <v>18</v>
      </c>
      <c r="AA51" s="7">
        <v>3</v>
      </c>
      <c r="AB51" s="7">
        <v>0</v>
      </c>
      <c r="AC51" s="7">
        <f t="shared" si="4"/>
        <v>138</v>
      </c>
      <c r="AD51" s="7">
        <f t="shared" si="5"/>
        <v>3</v>
      </c>
      <c r="AE51" s="11" t="s">
        <v>4</v>
      </c>
      <c r="AF51" s="14"/>
    </row>
    <row r="52" spans="1:32" s="15" customFormat="1" x14ac:dyDescent="0.55000000000000004">
      <c r="A52" s="11">
        <v>21910306691</v>
      </c>
      <c r="B52" s="11">
        <v>15243</v>
      </c>
      <c r="C52" s="11">
        <v>30</v>
      </c>
      <c r="D52" s="11" t="s">
        <v>84</v>
      </c>
      <c r="E52" s="11">
        <v>836</v>
      </c>
      <c r="F52" s="12" t="s">
        <v>50</v>
      </c>
      <c r="G52" s="11" t="s">
        <v>1</v>
      </c>
      <c r="H52" s="11" t="s">
        <v>86</v>
      </c>
      <c r="I52" s="11">
        <v>0.5</v>
      </c>
      <c r="J52" s="8">
        <v>41262</v>
      </c>
      <c r="K52" s="34">
        <v>41354</v>
      </c>
      <c r="L52" s="33">
        <v>4</v>
      </c>
      <c r="M52" s="11" t="s">
        <v>91</v>
      </c>
      <c r="N52" s="11" t="s">
        <v>91</v>
      </c>
      <c r="O52" s="40" t="s">
        <v>91</v>
      </c>
      <c r="P52" s="40" t="s">
        <v>91</v>
      </c>
      <c r="Q52" s="40" t="s">
        <v>91</v>
      </c>
      <c r="R52" s="40" t="s">
        <v>91</v>
      </c>
      <c r="S52" s="11" t="s">
        <v>102</v>
      </c>
      <c r="T52" s="12">
        <v>242.7</v>
      </c>
      <c r="U52" s="12">
        <v>24</v>
      </c>
      <c r="V52" s="12">
        <v>33.9</v>
      </c>
      <c r="W52" s="7">
        <v>563</v>
      </c>
      <c r="X52" s="7">
        <v>121</v>
      </c>
      <c r="Y52" s="7">
        <v>36</v>
      </c>
      <c r="Z52" s="7">
        <v>12</v>
      </c>
      <c r="AA52" s="7">
        <v>9</v>
      </c>
      <c r="AB52" s="7">
        <v>40</v>
      </c>
      <c r="AC52" s="7">
        <f t="shared" si="4"/>
        <v>732</v>
      </c>
      <c r="AD52" s="7">
        <f t="shared" si="5"/>
        <v>49</v>
      </c>
      <c r="AE52" s="11"/>
      <c r="AF52" s="14"/>
    </row>
    <row r="53" spans="1:32" s="15" customFormat="1" x14ac:dyDescent="0.55000000000000004">
      <c r="A53" s="11">
        <v>21910306681</v>
      </c>
      <c r="B53" s="11">
        <v>15602</v>
      </c>
      <c r="C53" s="11">
        <v>209</v>
      </c>
      <c r="D53" s="11" t="s">
        <v>84</v>
      </c>
      <c r="E53" s="11">
        <v>827</v>
      </c>
      <c r="F53" s="12" t="s">
        <v>50</v>
      </c>
      <c r="G53" s="11" t="s">
        <v>1</v>
      </c>
      <c r="H53" s="11" t="s">
        <v>86</v>
      </c>
      <c r="I53" s="11">
        <v>0.5</v>
      </c>
      <c r="J53" s="8">
        <v>41262</v>
      </c>
      <c r="K53" s="34">
        <v>41354</v>
      </c>
      <c r="L53" s="33">
        <v>4</v>
      </c>
      <c r="M53" s="11" t="s">
        <v>91</v>
      </c>
      <c r="N53" s="11" t="s">
        <v>91</v>
      </c>
      <c r="O53" s="40" t="s">
        <v>91</v>
      </c>
      <c r="P53" s="40" t="s">
        <v>91</v>
      </c>
      <c r="Q53" s="40" t="s">
        <v>91</v>
      </c>
      <c r="R53" s="40" t="s">
        <v>91</v>
      </c>
      <c r="S53" s="63" t="s">
        <v>105</v>
      </c>
      <c r="T53" s="12">
        <v>241.1</v>
      </c>
      <c r="U53" s="12">
        <v>38.6</v>
      </c>
      <c r="V53" s="12">
        <v>27.5</v>
      </c>
      <c r="W53" s="7">
        <v>60</v>
      </c>
      <c r="X53" s="7">
        <v>12</v>
      </c>
      <c r="Y53" s="7">
        <v>14</v>
      </c>
      <c r="Z53" s="7">
        <v>24</v>
      </c>
      <c r="AA53" s="7">
        <v>1</v>
      </c>
      <c r="AB53" s="7">
        <v>1</v>
      </c>
      <c r="AC53" s="7">
        <f t="shared" si="4"/>
        <v>110</v>
      </c>
      <c r="AD53" s="7">
        <f t="shared" si="5"/>
        <v>2</v>
      </c>
      <c r="AE53" s="11" t="s">
        <v>4</v>
      </c>
      <c r="AF53" s="14"/>
    </row>
    <row r="54" spans="1:32" s="15" customFormat="1" x14ac:dyDescent="0.55000000000000004">
      <c r="A54" s="11">
        <v>21910306702</v>
      </c>
      <c r="B54" s="11">
        <v>15760</v>
      </c>
      <c r="C54" s="11">
        <v>256</v>
      </c>
      <c r="D54" s="11" t="s">
        <v>84</v>
      </c>
      <c r="E54" s="11">
        <v>832</v>
      </c>
      <c r="F54" s="12" t="s">
        <v>50</v>
      </c>
      <c r="G54" s="11" t="s">
        <v>1</v>
      </c>
      <c r="H54" s="11" t="s">
        <v>86</v>
      </c>
      <c r="I54" s="11">
        <v>0.5</v>
      </c>
      <c r="J54" s="8">
        <v>41264</v>
      </c>
      <c r="K54" s="34">
        <v>41356</v>
      </c>
      <c r="L54" s="33">
        <v>4</v>
      </c>
      <c r="M54" s="11" t="s">
        <v>91</v>
      </c>
      <c r="N54" s="11" t="s">
        <v>91</v>
      </c>
      <c r="O54" s="40" t="s">
        <v>91</v>
      </c>
      <c r="P54" s="40" t="s">
        <v>91</v>
      </c>
      <c r="Q54" s="40" t="s">
        <v>91</v>
      </c>
      <c r="R54" s="40" t="s">
        <v>91</v>
      </c>
      <c r="S54" s="11" t="s">
        <v>103</v>
      </c>
      <c r="T54" s="12">
        <v>257.2</v>
      </c>
      <c r="U54" s="12">
        <v>25.9</v>
      </c>
      <c r="V54" s="12">
        <v>29.5</v>
      </c>
      <c r="W54" s="7">
        <v>296</v>
      </c>
      <c r="X54" s="7">
        <v>95</v>
      </c>
      <c r="Y54" s="7">
        <v>26</v>
      </c>
      <c r="Z54" s="7">
        <v>13</v>
      </c>
      <c r="AA54" s="7">
        <v>62</v>
      </c>
      <c r="AB54" s="7">
        <v>0</v>
      </c>
      <c r="AC54" s="7">
        <f t="shared" si="4"/>
        <v>430</v>
      </c>
      <c r="AD54" s="7">
        <f t="shared" si="5"/>
        <v>62</v>
      </c>
      <c r="AE54" s="11" t="s">
        <v>4</v>
      </c>
      <c r="AF54" s="14"/>
    </row>
    <row r="55" spans="1:32" s="15" customFormat="1" x14ac:dyDescent="0.55000000000000004">
      <c r="A55" s="11">
        <v>21910306701</v>
      </c>
      <c r="B55" s="11">
        <v>15606</v>
      </c>
      <c r="C55" s="11">
        <v>271</v>
      </c>
      <c r="D55" s="11" t="s">
        <v>84</v>
      </c>
      <c r="E55" s="11">
        <v>835</v>
      </c>
      <c r="F55" s="12" t="s">
        <v>50</v>
      </c>
      <c r="G55" s="11" t="s">
        <v>1</v>
      </c>
      <c r="H55" s="11" t="s">
        <v>86</v>
      </c>
      <c r="I55" s="11">
        <v>0.5</v>
      </c>
      <c r="J55" s="8">
        <v>41263</v>
      </c>
      <c r="K55" s="34">
        <v>41353</v>
      </c>
      <c r="L55" s="33">
        <v>4</v>
      </c>
      <c r="M55" s="11" t="s">
        <v>91</v>
      </c>
      <c r="N55" s="11" t="s">
        <v>91</v>
      </c>
      <c r="O55" s="40" t="s">
        <v>91</v>
      </c>
      <c r="P55" s="40" t="s">
        <v>91</v>
      </c>
      <c r="Q55" s="40" t="s">
        <v>91</v>
      </c>
      <c r="R55" s="40" t="s">
        <v>91</v>
      </c>
      <c r="S55" s="63" t="s">
        <v>105</v>
      </c>
      <c r="T55" s="12">
        <v>278.7</v>
      </c>
      <c r="U55" s="12">
        <v>47.1</v>
      </c>
      <c r="V55" s="12">
        <v>60.3</v>
      </c>
      <c r="W55" s="7">
        <v>56</v>
      </c>
      <c r="X55" s="7">
        <v>17</v>
      </c>
      <c r="Y55" s="7">
        <v>12</v>
      </c>
      <c r="Z55" s="7">
        <v>24</v>
      </c>
      <c r="AA55" s="7">
        <v>0</v>
      </c>
      <c r="AB55" s="7">
        <v>0</v>
      </c>
      <c r="AC55" s="7">
        <f t="shared" si="4"/>
        <v>109</v>
      </c>
      <c r="AD55" s="7">
        <f t="shared" si="5"/>
        <v>0</v>
      </c>
      <c r="AE55" s="11"/>
      <c r="AF55" s="14"/>
    </row>
    <row r="56" spans="1:32" s="15" customFormat="1" x14ac:dyDescent="0.55000000000000004">
      <c r="A56" s="11">
        <v>21910306682</v>
      </c>
      <c r="B56" s="11">
        <v>15244</v>
      </c>
      <c r="C56" s="11">
        <v>848</v>
      </c>
      <c r="D56" s="11" t="s">
        <v>84</v>
      </c>
      <c r="E56" s="11">
        <v>834</v>
      </c>
      <c r="F56" s="12" t="s">
        <v>50</v>
      </c>
      <c r="G56" s="11" t="s">
        <v>1</v>
      </c>
      <c r="H56" s="11" t="s">
        <v>86</v>
      </c>
      <c r="I56" s="11">
        <v>0.5</v>
      </c>
      <c r="J56" s="8">
        <v>41262</v>
      </c>
      <c r="K56" s="34">
        <v>41354</v>
      </c>
      <c r="L56" s="33">
        <v>4</v>
      </c>
      <c r="M56" s="11" t="s">
        <v>91</v>
      </c>
      <c r="N56" s="11" t="s">
        <v>91</v>
      </c>
      <c r="O56" s="40" t="s">
        <v>91</v>
      </c>
      <c r="P56" s="40" t="s">
        <v>91</v>
      </c>
      <c r="Q56" s="40" t="s">
        <v>91</v>
      </c>
      <c r="R56" s="40" t="s">
        <v>91</v>
      </c>
      <c r="S56" s="11" t="s">
        <v>102</v>
      </c>
      <c r="T56" s="12">
        <v>246.7</v>
      </c>
      <c r="U56" s="12">
        <v>35.700000000000003</v>
      </c>
      <c r="V56" s="12">
        <v>42</v>
      </c>
      <c r="W56" s="7">
        <v>389</v>
      </c>
      <c r="X56" s="7">
        <v>81</v>
      </c>
      <c r="Y56" s="7">
        <v>8</v>
      </c>
      <c r="Z56" s="7">
        <v>15</v>
      </c>
      <c r="AA56" s="7">
        <v>5</v>
      </c>
      <c r="AB56" s="7">
        <v>3</v>
      </c>
      <c r="AC56" s="7">
        <f t="shared" si="4"/>
        <v>493</v>
      </c>
      <c r="AD56" s="7">
        <f t="shared" si="5"/>
        <v>8</v>
      </c>
      <c r="AE56" s="11" t="s">
        <v>4</v>
      </c>
      <c r="AF56" s="14"/>
    </row>
    <row r="57" spans="1:32" s="15" customFormat="1" x14ac:dyDescent="0.55000000000000004">
      <c r="A57" s="11">
        <v>21910306692</v>
      </c>
      <c r="B57" s="11">
        <v>15245</v>
      </c>
      <c r="C57" s="11">
        <v>1230</v>
      </c>
      <c r="D57" s="11" t="s">
        <v>84</v>
      </c>
      <c r="E57" s="11">
        <v>838</v>
      </c>
      <c r="F57" s="12" t="s">
        <v>50</v>
      </c>
      <c r="G57" s="11" t="s">
        <v>1</v>
      </c>
      <c r="H57" s="11" t="s">
        <v>86</v>
      </c>
      <c r="I57" s="11">
        <v>0.5</v>
      </c>
      <c r="J57" s="8">
        <v>41262</v>
      </c>
      <c r="K57" s="34">
        <v>41354</v>
      </c>
      <c r="L57" s="33">
        <v>4</v>
      </c>
      <c r="M57" s="11" t="s">
        <v>91</v>
      </c>
      <c r="N57" s="11" t="s">
        <v>91</v>
      </c>
      <c r="O57" s="40" t="s">
        <v>91</v>
      </c>
      <c r="P57" s="40" t="s">
        <v>91</v>
      </c>
      <c r="Q57" s="40" t="s">
        <v>91</v>
      </c>
      <c r="R57" s="40" t="s">
        <v>91</v>
      </c>
      <c r="S57" s="11" t="s">
        <v>102</v>
      </c>
      <c r="T57" s="12">
        <v>283.7</v>
      </c>
      <c r="U57" s="12">
        <v>22.9</v>
      </c>
      <c r="V57" s="12">
        <v>49</v>
      </c>
      <c r="W57" s="7">
        <v>405</v>
      </c>
      <c r="X57" s="7">
        <v>78</v>
      </c>
      <c r="Y57" s="7">
        <v>48</v>
      </c>
      <c r="Z57" s="7">
        <v>31</v>
      </c>
      <c r="AA57" s="7">
        <v>5</v>
      </c>
      <c r="AB57" s="7">
        <v>5</v>
      </c>
      <c r="AC57" s="7">
        <f t="shared" si="4"/>
        <v>562</v>
      </c>
      <c r="AD57" s="7">
        <f t="shared" si="5"/>
        <v>10</v>
      </c>
      <c r="AE57" s="11"/>
      <c r="AF57" s="14"/>
    </row>
    <row r="58" spans="1:32" s="15" customFormat="1" x14ac:dyDescent="0.55000000000000004">
      <c r="A58" s="11">
        <v>21910307372</v>
      </c>
      <c r="B58" s="11">
        <v>15794</v>
      </c>
      <c r="C58" s="11">
        <v>1366</v>
      </c>
      <c r="D58" s="11" t="s">
        <v>84</v>
      </c>
      <c r="E58" s="11">
        <v>958</v>
      </c>
      <c r="F58" s="12" t="s">
        <v>50</v>
      </c>
      <c r="G58" s="11" t="s">
        <v>1</v>
      </c>
      <c r="H58" s="11" t="s">
        <v>86</v>
      </c>
      <c r="I58" s="11">
        <v>0.5</v>
      </c>
      <c r="J58" s="8">
        <v>41290</v>
      </c>
      <c r="K58" s="34">
        <v>41383</v>
      </c>
      <c r="L58" s="33">
        <v>5</v>
      </c>
      <c r="M58" s="11" t="s">
        <v>91</v>
      </c>
      <c r="N58" s="11" t="s">
        <v>91</v>
      </c>
      <c r="O58" s="40" t="s">
        <v>91</v>
      </c>
      <c r="P58" s="40" t="s">
        <v>91</v>
      </c>
      <c r="Q58" s="40" t="s">
        <v>91</v>
      </c>
      <c r="R58" s="40" t="s">
        <v>91</v>
      </c>
      <c r="S58" s="66" t="s">
        <v>103</v>
      </c>
      <c r="T58" s="12">
        <v>290.8</v>
      </c>
      <c r="U58" s="12">
        <v>30.5</v>
      </c>
      <c r="V58" s="12">
        <v>104.3</v>
      </c>
      <c r="W58" s="7" t="s">
        <v>83</v>
      </c>
      <c r="X58" s="7" t="s">
        <v>83</v>
      </c>
      <c r="Y58" s="7" t="s">
        <v>83</v>
      </c>
      <c r="Z58" s="7" t="s">
        <v>83</v>
      </c>
      <c r="AA58" s="7" t="s">
        <v>83</v>
      </c>
      <c r="AB58" s="7" t="s">
        <v>83</v>
      </c>
      <c r="AC58" s="7" t="s">
        <v>83</v>
      </c>
      <c r="AD58" s="7" t="s">
        <v>83</v>
      </c>
      <c r="AE58" s="11" t="s">
        <v>27</v>
      </c>
      <c r="AF58" s="14"/>
    </row>
    <row r="59" spans="1:32" s="15" customFormat="1" x14ac:dyDescent="0.55000000000000004">
      <c r="A59" s="11">
        <v>21910307361</v>
      </c>
      <c r="B59" s="11">
        <v>15780</v>
      </c>
      <c r="C59" s="11">
        <v>1395</v>
      </c>
      <c r="D59" s="11" t="s">
        <v>84</v>
      </c>
      <c r="E59" s="11">
        <v>949</v>
      </c>
      <c r="F59" s="12" t="s">
        <v>50</v>
      </c>
      <c r="G59" s="11" t="s">
        <v>1</v>
      </c>
      <c r="H59" s="11" t="s">
        <v>86</v>
      </c>
      <c r="I59" s="11">
        <v>0.5</v>
      </c>
      <c r="J59" s="8">
        <v>41288</v>
      </c>
      <c r="K59" s="34">
        <v>41381</v>
      </c>
      <c r="L59" s="33">
        <v>5</v>
      </c>
      <c r="M59" s="11" t="s">
        <v>91</v>
      </c>
      <c r="N59" s="11" t="s">
        <v>91</v>
      </c>
      <c r="O59" s="40" t="s">
        <v>91</v>
      </c>
      <c r="P59" s="40" t="s">
        <v>91</v>
      </c>
      <c r="Q59" s="40" t="s">
        <v>91</v>
      </c>
      <c r="R59" s="40" t="s">
        <v>91</v>
      </c>
      <c r="S59" s="66" t="s">
        <v>103</v>
      </c>
      <c r="T59" s="12">
        <v>271.3</v>
      </c>
      <c r="U59" s="12">
        <v>34.700000000000003</v>
      </c>
      <c r="V59" s="12">
        <v>34.200000000000003</v>
      </c>
      <c r="W59" s="7">
        <v>289</v>
      </c>
      <c r="X59" s="7">
        <v>61</v>
      </c>
      <c r="Y59" s="7">
        <v>13</v>
      </c>
      <c r="Z59" s="7">
        <v>7</v>
      </c>
      <c r="AA59" s="7">
        <v>15</v>
      </c>
      <c r="AB59" s="7">
        <v>0</v>
      </c>
      <c r="AC59" s="7">
        <f>W59+X59+Y59+Z59</f>
        <v>370</v>
      </c>
      <c r="AD59" s="7">
        <f>AA59+AB59</f>
        <v>15</v>
      </c>
      <c r="AE59" s="11" t="s">
        <v>4</v>
      </c>
      <c r="AF59" s="14"/>
    </row>
    <row r="60" spans="1:32" s="15" customFormat="1" x14ac:dyDescent="0.55000000000000004">
      <c r="A60" s="11">
        <v>21910307362</v>
      </c>
      <c r="B60" s="11">
        <v>15608</v>
      </c>
      <c r="C60" s="11">
        <v>1420</v>
      </c>
      <c r="D60" s="11" t="s">
        <v>84</v>
      </c>
      <c r="E60" s="11">
        <v>952</v>
      </c>
      <c r="F60" s="12" t="s">
        <v>50</v>
      </c>
      <c r="G60" s="11" t="s">
        <v>1</v>
      </c>
      <c r="H60" s="11" t="s">
        <v>86</v>
      </c>
      <c r="I60" s="11">
        <v>0.5</v>
      </c>
      <c r="J60" s="8">
        <v>41288</v>
      </c>
      <c r="K60" s="34">
        <v>41382</v>
      </c>
      <c r="L60" s="33">
        <v>5</v>
      </c>
      <c r="M60" s="11" t="s">
        <v>91</v>
      </c>
      <c r="N60" s="11" t="s">
        <v>91</v>
      </c>
      <c r="O60" s="40" t="s">
        <v>91</v>
      </c>
      <c r="P60" s="40" t="s">
        <v>91</v>
      </c>
      <c r="Q60" s="40" t="s">
        <v>91</v>
      </c>
      <c r="R60" s="40" t="s">
        <v>91</v>
      </c>
      <c r="S60" s="63" t="s">
        <v>105</v>
      </c>
      <c r="T60" s="12">
        <v>315.10000000000002</v>
      </c>
      <c r="U60" s="12">
        <v>31.5</v>
      </c>
      <c r="V60" s="12">
        <v>35.5</v>
      </c>
      <c r="W60" s="7">
        <v>149</v>
      </c>
      <c r="X60" s="7">
        <v>37</v>
      </c>
      <c r="Y60" s="7">
        <v>21</v>
      </c>
      <c r="Z60" s="7">
        <v>31</v>
      </c>
      <c r="AA60" s="7">
        <v>0</v>
      </c>
      <c r="AB60" s="7">
        <v>0</v>
      </c>
      <c r="AC60" s="7">
        <f>W60+X60+Y60+Z60</f>
        <v>238</v>
      </c>
      <c r="AD60" s="7">
        <f>AA60+AB60</f>
        <v>0</v>
      </c>
      <c r="AE60" s="11" t="s">
        <v>4</v>
      </c>
      <c r="AF60" s="14"/>
    </row>
    <row r="61" spans="1:32" s="15" customFormat="1" x14ac:dyDescent="0.55000000000000004">
      <c r="A61" s="11">
        <v>21910307371</v>
      </c>
      <c r="B61" s="11">
        <v>15609</v>
      </c>
      <c r="C61" s="11">
        <v>1423</v>
      </c>
      <c r="D61" s="11" t="s">
        <v>84</v>
      </c>
      <c r="E61" s="11">
        <v>953</v>
      </c>
      <c r="F61" s="12" t="s">
        <v>50</v>
      </c>
      <c r="G61" s="11" t="s">
        <v>1</v>
      </c>
      <c r="H61" s="11" t="s">
        <v>86</v>
      </c>
      <c r="I61" s="11">
        <v>0.5</v>
      </c>
      <c r="J61" s="8">
        <v>41290</v>
      </c>
      <c r="K61" s="34">
        <v>41381</v>
      </c>
      <c r="L61" s="33">
        <v>5</v>
      </c>
      <c r="M61" s="11" t="s">
        <v>91</v>
      </c>
      <c r="N61" s="11" t="s">
        <v>91</v>
      </c>
      <c r="O61" s="40" t="s">
        <v>91</v>
      </c>
      <c r="P61" s="40" t="s">
        <v>91</v>
      </c>
      <c r="Q61" s="40" t="s">
        <v>91</v>
      </c>
      <c r="R61" s="40" t="s">
        <v>91</v>
      </c>
      <c r="S61" s="63" t="s">
        <v>105</v>
      </c>
      <c r="T61" s="12">
        <v>244.9</v>
      </c>
      <c r="U61" s="12">
        <v>208.4</v>
      </c>
      <c r="V61" s="12">
        <v>306.2</v>
      </c>
      <c r="W61" s="7" t="s">
        <v>83</v>
      </c>
      <c r="X61" s="7" t="s">
        <v>83</v>
      </c>
      <c r="Y61" s="7" t="s">
        <v>83</v>
      </c>
      <c r="Z61" s="7" t="s">
        <v>83</v>
      </c>
      <c r="AA61" s="7" t="s">
        <v>83</v>
      </c>
      <c r="AB61" s="7" t="s">
        <v>83</v>
      </c>
      <c r="AC61" s="7" t="s">
        <v>83</v>
      </c>
      <c r="AD61" s="7" t="s">
        <v>83</v>
      </c>
      <c r="AE61" s="11" t="s">
        <v>30</v>
      </c>
      <c r="AF61" s="14"/>
    </row>
    <row r="62" spans="1:32" s="15" customFormat="1" x14ac:dyDescent="0.55000000000000004">
      <c r="A62" s="11">
        <v>21910302681</v>
      </c>
      <c r="B62" s="11">
        <v>15267</v>
      </c>
      <c r="C62" s="11">
        <v>85</v>
      </c>
      <c r="D62" s="11" t="s">
        <v>84</v>
      </c>
      <c r="E62" s="11">
        <v>750</v>
      </c>
      <c r="F62" s="12" t="s">
        <v>50</v>
      </c>
      <c r="G62" s="11" t="s">
        <v>2</v>
      </c>
      <c r="H62" s="11" t="s">
        <v>85</v>
      </c>
      <c r="I62" s="11">
        <v>2.5</v>
      </c>
      <c r="J62" s="8">
        <v>41262</v>
      </c>
      <c r="K62" s="34">
        <v>41352</v>
      </c>
      <c r="L62" s="33">
        <v>4</v>
      </c>
      <c r="M62" s="11" t="s">
        <v>91</v>
      </c>
      <c r="N62" s="11" t="s">
        <v>91</v>
      </c>
      <c r="O62" s="40" t="s">
        <v>91</v>
      </c>
      <c r="P62" s="40" t="s">
        <v>91</v>
      </c>
      <c r="Q62" s="40" t="s">
        <v>91</v>
      </c>
      <c r="R62" s="40" t="s">
        <v>91</v>
      </c>
      <c r="S62" s="11" t="s">
        <v>102</v>
      </c>
      <c r="T62" s="12">
        <v>273.10000000000002</v>
      </c>
      <c r="U62" s="12">
        <v>54.1</v>
      </c>
      <c r="V62" s="12">
        <v>49.1</v>
      </c>
      <c r="W62" s="7">
        <v>82</v>
      </c>
      <c r="X62" s="7">
        <v>26</v>
      </c>
      <c r="Y62" s="7">
        <v>28</v>
      </c>
      <c r="Z62" s="7">
        <v>57</v>
      </c>
      <c r="AA62" s="7">
        <v>1</v>
      </c>
      <c r="AB62" s="7">
        <v>0</v>
      </c>
      <c r="AC62" s="7">
        <f t="shared" ref="AC62:AC106" si="6">W62+X62+Y62+Z62</f>
        <v>193</v>
      </c>
      <c r="AD62" s="7">
        <f t="shared" ref="AD62:AD106" si="7">AA62+AB62</f>
        <v>1</v>
      </c>
      <c r="AE62" s="11" t="s">
        <v>4</v>
      </c>
      <c r="AF62" s="14"/>
    </row>
    <row r="63" spans="1:32" s="15" customFormat="1" x14ac:dyDescent="0.55000000000000004">
      <c r="A63" s="11">
        <v>21910304792</v>
      </c>
      <c r="B63" s="11">
        <v>15268</v>
      </c>
      <c r="C63" s="11">
        <v>152</v>
      </c>
      <c r="D63" s="11" t="s">
        <v>84</v>
      </c>
      <c r="E63" s="11">
        <v>860</v>
      </c>
      <c r="F63" s="12" t="s">
        <v>50</v>
      </c>
      <c r="G63" s="11" t="s">
        <v>2</v>
      </c>
      <c r="H63" s="11" t="s">
        <v>85</v>
      </c>
      <c r="I63" s="11">
        <v>2.5</v>
      </c>
      <c r="J63" s="8">
        <v>41295</v>
      </c>
      <c r="K63" s="34">
        <v>41381</v>
      </c>
      <c r="L63" s="33">
        <v>5</v>
      </c>
      <c r="M63" s="11" t="s">
        <v>91</v>
      </c>
      <c r="N63" s="11" t="s">
        <v>91</v>
      </c>
      <c r="O63" s="40" t="s">
        <v>91</v>
      </c>
      <c r="P63" s="40" t="s">
        <v>91</v>
      </c>
      <c r="Q63" s="40" t="s">
        <v>91</v>
      </c>
      <c r="R63" s="40" t="s">
        <v>91</v>
      </c>
      <c r="S63" s="11" t="s">
        <v>102</v>
      </c>
      <c r="T63" s="12">
        <v>247.7</v>
      </c>
      <c r="U63" s="12">
        <v>46.3</v>
      </c>
      <c r="V63" s="12">
        <v>42.9</v>
      </c>
      <c r="W63" s="7">
        <v>92</v>
      </c>
      <c r="X63" s="7">
        <v>16</v>
      </c>
      <c r="Y63" s="7">
        <v>24</v>
      </c>
      <c r="Z63" s="7">
        <v>35</v>
      </c>
      <c r="AA63" s="7">
        <v>0</v>
      </c>
      <c r="AB63" s="7">
        <v>1</v>
      </c>
      <c r="AC63" s="7">
        <f t="shared" si="6"/>
        <v>167</v>
      </c>
      <c r="AD63" s="7">
        <f t="shared" si="7"/>
        <v>1</v>
      </c>
      <c r="AE63" s="11" t="s">
        <v>4</v>
      </c>
      <c r="AF63" s="14"/>
    </row>
    <row r="64" spans="1:32" s="15" customFormat="1" x14ac:dyDescent="0.55000000000000004">
      <c r="A64" s="11">
        <v>21910302662</v>
      </c>
      <c r="B64" s="11">
        <v>15269</v>
      </c>
      <c r="C64" s="11">
        <v>426</v>
      </c>
      <c r="D64" s="11" t="s">
        <v>84</v>
      </c>
      <c r="E64" s="11">
        <v>741</v>
      </c>
      <c r="F64" s="12" t="s">
        <v>50</v>
      </c>
      <c r="G64" s="11" t="s">
        <v>2</v>
      </c>
      <c r="H64" s="11" t="s">
        <v>85</v>
      </c>
      <c r="I64" s="11">
        <v>2.5</v>
      </c>
      <c r="J64" s="8">
        <v>41262</v>
      </c>
      <c r="K64" s="34">
        <v>41353</v>
      </c>
      <c r="L64" s="33">
        <v>4</v>
      </c>
      <c r="M64" s="11" t="s">
        <v>91</v>
      </c>
      <c r="N64" s="11" t="s">
        <v>91</v>
      </c>
      <c r="O64" s="40" t="s">
        <v>91</v>
      </c>
      <c r="P64" s="40" t="s">
        <v>91</v>
      </c>
      <c r="Q64" s="40" t="s">
        <v>91</v>
      </c>
      <c r="R64" s="40" t="s">
        <v>91</v>
      </c>
      <c r="S64" s="11" t="s">
        <v>102</v>
      </c>
      <c r="T64" s="12">
        <v>254.3</v>
      </c>
      <c r="U64" s="12">
        <v>51</v>
      </c>
      <c r="V64" s="12">
        <v>67.099999999999994</v>
      </c>
      <c r="W64" s="7">
        <v>80</v>
      </c>
      <c r="X64" s="7">
        <v>19</v>
      </c>
      <c r="Y64" s="7">
        <v>23</v>
      </c>
      <c r="Z64" s="7">
        <v>53</v>
      </c>
      <c r="AA64" s="7">
        <v>1</v>
      </c>
      <c r="AB64" s="7">
        <v>0</v>
      </c>
      <c r="AC64" s="7">
        <f t="shared" si="6"/>
        <v>175</v>
      </c>
      <c r="AD64" s="7">
        <f t="shared" si="7"/>
        <v>1</v>
      </c>
      <c r="AE64" s="11" t="s">
        <v>4</v>
      </c>
      <c r="AF64" s="14"/>
    </row>
    <row r="65" spans="1:32" s="15" customFormat="1" x14ac:dyDescent="0.55000000000000004">
      <c r="A65" s="11">
        <v>21910304781</v>
      </c>
      <c r="B65" s="11">
        <v>15623</v>
      </c>
      <c r="C65" s="11">
        <v>558</v>
      </c>
      <c r="D65" s="11" t="s">
        <v>84</v>
      </c>
      <c r="E65" s="11">
        <v>857</v>
      </c>
      <c r="F65" s="12" t="s">
        <v>50</v>
      </c>
      <c r="G65" s="11" t="s">
        <v>2</v>
      </c>
      <c r="H65" s="11" t="s">
        <v>85</v>
      </c>
      <c r="I65" s="11">
        <v>2.5</v>
      </c>
      <c r="J65" s="8">
        <v>41288</v>
      </c>
      <c r="K65" s="34">
        <v>41383</v>
      </c>
      <c r="L65" s="33">
        <v>5</v>
      </c>
      <c r="M65" s="11" t="s">
        <v>91</v>
      </c>
      <c r="N65" s="11" t="s">
        <v>91</v>
      </c>
      <c r="O65" s="40" t="s">
        <v>91</v>
      </c>
      <c r="P65" s="40" t="s">
        <v>91</v>
      </c>
      <c r="Q65" s="40" t="s">
        <v>91</v>
      </c>
      <c r="R65" s="40" t="s">
        <v>91</v>
      </c>
      <c r="S65" s="11" t="s">
        <v>102</v>
      </c>
      <c r="T65" s="12">
        <v>281</v>
      </c>
      <c r="U65" s="12">
        <v>56.8</v>
      </c>
      <c r="V65" s="12">
        <v>51.2</v>
      </c>
      <c r="W65" s="7">
        <v>420</v>
      </c>
      <c r="X65" s="7">
        <v>36</v>
      </c>
      <c r="Y65" s="7">
        <v>31</v>
      </c>
      <c r="Z65" s="7">
        <v>31</v>
      </c>
      <c r="AA65" s="7">
        <v>14</v>
      </c>
      <c r="AB65" s="7">
        <v>0</v>
      </c>
      <c r="AC65" s="7">
        <f t="shared" si="6"/>
        <v>518</v>
      </c>
      <c r="AD65" s="7">
        <f t="shared" si="7"/>
        <v>14</v>
      </c>
      <c r="AE65" s="11" t="s">
        <v>4</v>
      </c>
      <c r="AF65" s="14"/>
    </row>
    <row r="66" spans="1:32" s="15" customFormat="1" x14ac:dyDescent="0.55000000000000004">
      <c r="A66" s="11">
        <v>21910304782</v>
      </c>
      <c r="B66" s="11">
        <v>15775</v>
      </c>
      <c r="C66" s="11">
        <v>606</v>
      </c>
      <c r="D66" s="11" t="s">
        <v>84</v>
      </c>
      <c r="E66" s="11">
        <v>861</v>
      </c>
      <c r="F66" s="12" t="s">
        <v>50</v>
      </c>
      <c r="G66" s="11" t="s">
        <v>2</v>
      </c>
      <c r="H66" s="11" t="s">
        <v>85</v>
      </c>
      <c r="I66" s="11">
        <v>2.5</v>
      </c>
      <c r="J66" s="8">
        <v>41289</v>
      </c>
      <c r="K66" s="34">
        <v>41381</v>
      </c>
      <c r="L66" s="33">
        <v>5</v>
      </c>
      <c r="M66" s="11" t="s">
        <v>91</v>
      </c>
      <c r="N66" s="11" t="s">
        <v>91</v>
      </c>
      <c r="O66" s="40" t="s">
        <v>91</v>
      </c>
      <c r="P66" s="40" t="s">
        <v>91</v>
      </c>
      <c r="Q66" s="40" t="s">
        <v>91</v>
      </c>
      <c r="R66" s="40" t="s">
        <v>91</v>
      </c>
      <c r="S66" s="11" t="s">
        <v>102</v>
      </c>
      <c r="T66" s="12">
        <v>284.39999999999998</v>
      </c>
      <c r="U66" s="12">
        <v>54.2</v>
      </c>
      <c r="V66" s="12">
        <v>61.5</v>
      </c>
      <c r="W66" s="7">
        <v>204</v>
      </c>
      <c r="X66" s="7">
        <v>86</v>
      </c>
      <c r="Y66" s="7">
        <v>11</v>
      </c>
      <c r="Z66" s="7">
        <v>26</v>
      </c>
      <c r="AA66" s="7">
        <v>9</v>
      </c>
      <c r="AB66" s="7">
        <v>0</v>
      </c>
      <c r="AC66" s="7">
        <f t="shared" si="6"/>
        <v>327</v>
      </c>
      <c r="AD66" s="7">
        <f t="shared" si="7"/>
        <v>9</v>
      </c>
      <c r="AE66" s="11" t="s">
        <v>4</v>
      </c>
      <c r="AF66" s="14"/>
    </row>
    <row r="67" spans="1:32" s="15" customFormat="1" x14ac:dyDescent="0.55000000000000004">
      <c r="A67" s="11">
        <v>21910302661</v>
      </c>
      <c r="B67" s="11">
        <v>15740</v>
      </c>
      <c r="C67" s="11">
        <v>879</v>
      </c>
      <c r="D67" s="11" t="s">
        <v>84</v>
      </c>
      <c r="E67" s="11">
        <v>740</v>
      </c>
      <c r="F67" s="12" t="s">
        <v>50</v>
      </c>
      <c r="G67" s="11" t="s">
        <v>2</v>
      </c>
      <c r="H67" s="11" t="s">
        <v>85</v>
      </c>
      <c r="I67" s="11">
        <v>2.5</v>
      </c>
      <c r="J67" s="8">
        <v>41260</v>
      </c>
      <c r="K67" s="34">
        <v>41353</v>
      </c>
      <c r="L67" s="33">
        <v>4</v>
      </c>
      <c r="M67" s="11" t="s">
        <v>91</v>
      </c>
      <c r="N67" s="11" t="s">
        <v>91</v>
      </c>
      <c r="O67" s="40" t="s">
        <v>91</v>
      </c>
      <c r="P67" s="40" t="s">
        <v>91</v>
      </c>
      <c r="Q67" s="40" t="s">
        <v>91</v>
      </c>
      <c r="R67" s="40" t="s">
        <v>91</v>
      </c>
      <c r="S67" s="11" t="s">
        <v>103</v>
      </c>
      <c r="T67" s="12">
        <v>299.5</v>
      </c>
      <c r="U67" s="12">
        <v>71.400000000000006</v>
      </c>
      <c r="V67" s="12">
        <v>53.8</v>
      </c>
      <c r="W67" s="7">
        <v>465</v>
      </c>
      <c r="X67" s="7">
        <v>93</v>
      </c>
      <c r="Y67" s="7">
        <v>23</v>
      </c>
      <c r="Z67" s="7">
        <v>27</v>
      </c>
      <c r="AA67" s="7">
        <v>27</v>
      </c>
      <c r="AB67" s="7">
        <v>0</v>
      </c>
      <c r="AC67" s="7">
        <f t="shared" si="6"/>
        <v>608</v>
      </c>
      <c r="AD67" s="7">
        <f t="shared" si="7"/>
        <v>27</v>
      </c>
      <c r="AE67" s="11"/>
      <c r="AF67" s="14"/>
    </row>
    <row r="68" spans="1:32" s="15" customFormat="1" x14ac:dyDescent="0.55000000000000004">
      <c r="A68" s="11">
        <v>21910302682</v>
      </c>
      <c r="B68" s="11">
        <v>15731</v>
      </c>
      <c r="C68" s="11">
        <v>1184</v>
      </c>
      <c r="D68" s="11" t="s">
        <v>84</v>
      </c>
      <c r="E68" s="11">
        <v>742</v>
      </c>
      <c r="F68" s="12" t="s">
        <v>50</v>
      </c>
      <c r="G68" s="11" t="s">
        <v>2</v>
      </c>
      <c r="H68" s="11" t="s">
        <v>85</v>
      </c>
      <c r="I68" s="11">
        <v>2.5</v>
      </c>
      <c r="J68" s="8">
        <v>41265</v>
      </c>
      <c r="K68" s="34">
        <v>41351</v>
      </c>
      <c r="L68" s="33">
        <v>4</v>
      </c>
      <c r="M68" s="11" t="s">
        <v>91</v>
      </c>
      <c r="N68" s="11" t="s">
        <v>91</v>
      </c>
      <c r="O68" s="40" t="s">
        <v>91</v>
      </c>
      <c r="P68" s="40" t="s">
        <v>91</v>
      </c>
      <c r="Q68" s="40" t="s">
        <v>91</v>
      </c>
      <c r="R68" s="40" t="s">
        <v>91</v>
      </c>
      <c r="S68" s="65" t="s">
        <v>101</v>
      </c>
      <c r="T68" s="12">
        <v>236.9</v>
      </c>
      <c r="U68" s="12">
        <v>53.6</v>
      </c>
      <c r="V68" s="12">
        <v>55.1</v>
      </c>
      <c r="W68" s="7">
        <v>226</v>
      </c>
      <c r="X68" s="7">
        <v>12</v>
      </c>
      <c r="Y68" s="7">
        <v>26</v>
      </c>
      <c r="Z68" s="7">
        <v>17</v>
      </c>
      <c r="AA68" s="7">
        <v>9</v>
      </c>
      <c r="AB68" s="7">
        <v>0</v>
      </c>
      <c r="AC68" s="7">
        <f t="shared" si="6"/>
        <v>281</v>
      </c>
      <c r="AD68" s="7">
        <f t="shared" si="7"/>
        <v>9</v>
      </c>
      <c r="AE68" s="11" t="s">
        <v>4</v>
      </c>
      <c r="AF68" s="14"/>
    </row>
    <row r="69" spans="1:32" s="15" customFormat="1" x14ac:dyDescent="0.55000000000000004">
      <c r="A69" s="11">
        <v>21910314632</v>
      </c>
      <c r="B69" s="11">
        <v>15733</v>
      </c>
      <c r="C69" s="11">
        <v>1408</v>
      </c>
      <c r="D69" s="11" t="s">
        <v>84</v>
      </c>
      <c r="E69" s="11">
        <v>738</v>
      </c>
      <c r="F69" s="12" t="s">
        <v>50</v>
      </c>
      <c r="G69" s="11" t="s">
        <v>2</v>
      </c>
      <c r="H69" s="11" t="s">
        <v>85</v>
      </c>
      <c r="I69" s="11">
        <v>2.5</v>
      </c>
      <c r="J69" s="8">
        <v>41262</v>
      </c>
      <c r="K69" s="34">
        <v>41351</v>
      </c>
      <c r="L69" s="33">
        <v>4</v>
      </c>
      <c r="M69" s="11" t="s">
        <v>91</v>
      </c>
      <c r="N69" s="11" t="s">
        <v>91</v>
      </c>
      <c r="O69" s="40" t="s">
        <v>91</v>
      </c>
      <c r="P69" s="40" t="s">
        <v>91</v>
      </c>
      <c r="Q69" s="40" t="s">
        <v>91</v>
      </c>
      <c r="R69" s="40" t="s">
        <v>91</v>
      </c>
      <c r="S69" s="11" t="s">
        <v>102</v>
      </c>
      <c r="T69" s="12">
        <v>284.8</v>
      </c>
      <c r="U69" s="12">
        <v>36.9</v>
      </c>
      <c r="V69" s="12">
        <v>53.7</v>
      </c>
      <c r="W69" s="7">
        <v>235</v>
      </c>
      <c r="X69" s="7">
        <v>67</v>
      </c>
      <c r="Y69" s="7">
        <v>25</v>
      </c>
      <c r="Z69" s="7">
        <v>27</v>
      </c>
      <c r="AA69" s="7">
        <v>8</v>
      </c>
      <c r="AB69" s="7">
        <v>0</v>
      </c>
      <c r="AC69" s="7">
        <f t="shared" si="6"/>
        <v>354</v>
      </c>
      <c r="AD69" s="7">
        <f t="shared" si="7"/>
        <v>8</v>
      </c>
      <c r="AE69" s="11" t="s">
        <v>4</v>
      </c>
      <c r="AF69" s="14"/>
    </row>
    <row r="70" spans="1:32" s="15" customFormat="1" x14ac:dyDescent="0.55000000000000004">
      <c r="A70" s="11">
        <v>21910316751</v>
      </c>
      <c r="B70" s="11">
        <v>15773</v>
      </c>
      <c r="C70" s="11">
        <v>1422</v>
      </c>
      <c r="D70" s="11" t="s">
        <v>84</v>
      </c>
      <c r="E70" s="11">
        <v>866</v>
      </c>
      <c r="F70" s="12" t="s">
        <v>50</v>
      </c>
      <c r="G70" s="11" t="s">
        <v>2</v>
      </c>
      <c r="H70" s="11" t="s">
        <v>85</v>
      </c>
      <c r="I70" s="11">
        <v>2.5</v>
      </c>
      <c r="J70" s="8">
        <v>41289</v>
      </c>
      <c r="K70" s="34">
        <v>41380</v>
      </c>
      <c r="L70" s="33">
        <v>5</v>
      </c>
      <c r="M70" s="11" t="s">
        <v>91</v>
      </c>
      <c r="N70" s="11" t="s">
        <v>91</v>
      </c>
      <c r="O70" s="40" t="s">
        <v>91</v>
      </c>
      <c r="P70" s="40" t="s">
        <v>91</v>
      </c>
      <c r="Q70" s="40" t="s">
        <v>91</v>
      </c>
      <c r="R70" s="40" t="s">
        <v>91</v>
      </c>
      <c r="S70" s="11" t="s">
        <v>102</v>
      </c>
      <c r="T70" s="12">
        <v>259.8</v>
      </c>
      <c r="U70" s="12">
        <v>43.1</v>
      </c>
      <c r="V70" s="12">
        <v>32.9</v>
      </c>
      <c r="W70" s="7">
        <v>390</v>
      </c>
      <c r="X70" s="7">
        <v>105</v>
      </c>
      <c r="Y70" s="7">
        <v>22</v>
      </c>
      <c r="Z70" s="7">
        <v>23</v>
      </c>
      <c r="AA70" s="7">
        <v>24</v>
      </c>
      <c r="AB70" s="7">
        <v>0</v>
      </c>
      <c r="AC70" s="7">
        <f t="shared" si="6"/>
        <v>540</v>
      </c>
      <c r="AD70" s="7">
        <f t="shared" si="7"/>
        <v>24</v>
      </c>
      <c r="AE70" s="11" t="s">
        <v>4</v>
      </c>
      <c r="AF70" s="14"/>
    </row>
    <row r="71" spans="1:32" s="15" customFormat="1" x14ac:dyDescent="0.55000000000000004">
      <c r="A71" s="11">
        <v>21910314631</v>
      </c>
      <c r="B71" s="11">
        <v>15759</v>
      </c>
      <c r="C71" s="11">
        <v>1430</v>
      </c>
      <c r="D71" s="11" t="s">
        <v>84</v>
      </c>
      <c r="E71" s="11">
        <v>736</v>
      </c>
      <c r="F71" s="12" t="s">
        <v>50</v>
      </c>
      <c r="G71" s="11" t="s">
        <v>2</v>
      </c>
      <c r="H71" s="11" t="s">
        <v>85</v>
      </c>
      <c r="I71" s="11">
        <v>2.5</v>
      </c>
      <c r="J71" s="8">
        <v>41262</v>
      </c>
      <c r="K71" s="34">
        <v>41355</v>
      </c>
      <c r="L71" s="33">
        <v>4</v>
      </c>
      <c r="M71" s="11" t="s">
        <v>91</v>
      </c>
      <c r="N71" s="11" t="s">
        <v>91</v>
      </c>
      <c r="O71" s="40" t="s">
        <v>91</v>
      </c>
      <c r="P71" s="40" t="s">
        <v>91</v>
      </c>
      <c r="Q71" s="40" t="s">
        <v>91</v>
      </c>
      <c r="R71" s="40" t="s">
        <v>91</v>
      </c>
      <c r="S71" s="11" t="s">
        <v>103</v>
      </c>
      <c r="T71" s="12">
        <v>308.60000000000002</v>
      </c>
      <c r="U71" s="12">
        <v>38.5</v>
      </c>
      <c r="V71" s="12">
        <v>62.7</v>
      </c>
      <c r="W71" s="7">
        <v>229</v>
      </c>
      <c r="X71" s="7">
        <v>53</v>
      </c>
      <c r="Y71" s="7">
        <v>14</v>
      </c>
      <c r="Z71" s="7">
        <v>17</v>
      </c>
      <c r="AA71" s="7">
        <v>31</v>
      </c>
      <c r="AB71" s="7">
        <v>15</v>
      </c>
      <c r="AC71" s="7">
        <f t="shared" si="6"/>
        <v>313</v>
      </c>
      <c r="AD71" s="7">
        <f t="shared" si="7"/>
        <v>46</v>
      </c>
      <c r="AE71" s="11" t="s">
        <v>4</v>
      </c>
      <c r="AF71" s="14"/>
    </row>
    <row r="72" spans="1:32" s="15" customFormat="1" x14ac:dyDescent="0.55000000000000004">
      <c r="A72" s="11">
        <v>21910305872</v>
      </c>
      <c r="B72" s="11">
        <v>15785</v>
      </c>
      <c r="C72" s="11">
        <v>157</v>
      </c>
      <c r="D72" s="11" t="s">
        <v>84</v>
      </c>
      <c r="E72" s="11">
        <v>861</v>
      </c>
      <c r="F72" s="12" t="s">
        <v>50</v>
      </c>
      <c r="G72" s="11" t="s">
        <v>1</v>
      </c>
      <c r="H72" s="11" t="s">
        <v>85</v>
      </c>
      <c r="I72" s="11">
        <v>2.5</v>
      </c>
      <c r="J72" s="8">
        <v>41289</v>
      </c>
      <c r="K72" s="34">
        <v>41383</v>
      </c>
      <c r="L72" s="33">
        <v>5</v>
      </c>
      <c r="M72" s="11" t="s">
        <v>91</v>
      </c>
      <c r="N72" s="11" t="s">
        <v>91</v>
      </c>
      <c r="O72" s="40" t="s">
        <v>91</v>
      </c>
      <c r="P72" s="40" t="s">
        <v>91</v>
      </c>
      <c r="Q72" s="40" t="s">
        <v>91</v>
      </c>
      <c r="R72" s="40" t="s">
        <v>91</v>
      </c>
      <c r="S72" s="11" t="s">
        <v>102</v>
      </c>
      <c r="T72" s="12">
        <v>275.8</v>
      </c>
      <c r="U72" s="12">
        <v>69.900000000000006</v>
      </c>
      <c r="V72" s="12">
        <v>74.599999999999994</v>
      </c>
      <c r="W72" s="7">
        <v>320</v>
      </c>
      <c r="X72" s="7">
        <v>54</v>
      </c>
      <c r="Y72" s="7">
        <v>26</v>
      </c>
      <c r="Z72" s="7">
        <v>32</v>
      </c>
      <c r="AA72" s="7">
        <v>7</v>
      </c>
      <c r="AB72" s="7">
        <v>0</v>
      </c>
      <c r="AC72" s="7">
        <f t="shared" si="6"/>
        <v>432</v>
      </c>
      <c r="AD72" s="7">
        <f t="shared" si="7"/>
        <v>7</v>
      </c>
      <c r="AE72" s="11"/>
      <c r="AF72" s="14"/>
    </row>
    <row r="73" spans="1:32" s="15" customFormat="1" x14ac:dyDescent="0.55000000000000004">
      <c r="A73" s="11">
        <v>21910303692</v>
      </c>
      <c r="B73" s="11">
        <v>15282</v>
      </c>
      <c r="C73" s="11">
        <v>542</v>
      </c>
      <c r="D73" s="11" t="s">
        <v>84</v>
      </c>
      <c r="E73" s="11">
        <v>741</v>
      </c>
      <c r="F73" s="12" t="s">
        <v>50</v>
      </c>
      <c r="G73" s="11" t="s">
        <v>1</v>
      </c>
      <c r="H73" s="11" t="s">
        <v>85</v>
      </c>
      <c r="I73" s="11">
        <v>2.5</v>
      </c>
      <c r="J73" s="8">
        <v>41262</v>
      </c>
      <c r="K73" s="34">
        <v>41352</v>
      </c>
      <c r="L73" s="33">
        <v>4</v>
      </c>
      <c r="M73" s="11" t="s">
        <v>91</v>
      </c>
      <c r="N73" s="11" t="s">
        <v>91</v>
      </c>
      <c r="O73" s="40" t="s">
        <v>91</v>
      </c>
      <c r="P73" s="40" t="s">
        <v>91</v>
      </c>
      <c r="Q73" s="40" t="s">
        <v>91</v>
      </c>
      <c r="R73" s="40" t="s">
        <v>91</v>
      </c>
      <c r="S73" s="11" t="s">
        <v>102</v>
      </c>
      <c r="T73" s="12">
        <v>263.3</v>
      </c>
      <c r="U73" s="12">
        <v>57.2</v>
      </c>
      <c r="V73" s="12">
        <v>52.4</v>
      </c>
      <c r="W73" s="7">
        <v>28</v>
      </c>
      <c r="X73" s="7">
        <v>10</v>
      </c>
      <c r="Y73" s="7">
        <v>17</v>
      </c>
      <c r="Z73" s="7">
        <v>42</v>
      </c>
      <c r="AA73" s="7">
        <v>0</v>
      </c>
      <c r="AB73" s="7">
        <v>0</v>
      </c>
      <c r="AC73" s="7">
        <f t="shared" si="6"/>
        <v>97</v>
      </c>
      <c r="AD73" s="7">
        <f t="shared" si="7"/>
        <v>0</v>
      </c>
      <c r="AE73" s="11" t="s">
        <v>4</v>
      </c>
      <c r="AF73" s="14"/>
    </row>
    <row r="74" spans="1:32" s="15" customFormat="1" x14ac:dyDescent="0.55000000000000004">
      <c r="A74" s="11">
        <v>21910303732</v>
      </c>
      <c r="B74" s="11">
        <v>15283</v>
      </c>
      <c r="C74" s="11">
        <v>638</v>
      </c>
      <c r="D74" s="11" t="s">
        <v>84</v>
      </c>
      <c r="E74" s="11">
        <v>748</v>
      </c>
      <c r="F74" s="12" t="s">
        <v>50</v>
      </c>
      <c r="G74" s="11" t="s">
        <v>1</v>
      </c>
      <c r="H74" s="11" t="s">
        <v>85</v>
      </c>
      <c r="I74" s="11">
        <v>2.5</v>
      </c>
      <c r="J74" s="8">
        <v>41265</v>
      </c>
      <c r="K74" s="34">
        <v>41353</v>
      </c>
      <c r="L74" s="33">
        <v>4</v>
      </c>
      <c r="M74" s="11" t="s">
        <v>91</v>
      </c>
      <c r="N74" s="11" t="s">
        <v>91</v>
      </c>
      <c r="O74" s="40" t="s">
        <v>91</v>
      </c>
      <c r="P74" s="40" t="s">
        <v>91</v>
      </c>
      <c r="Q74" s="40" t="s">
        <v>91</v>
      </c>
      <c r="R74" s="40" t="s">
        <v>91</v>
      </c>
      <c r="S74" s="66" t="s">
        <v>102</v>
      </c>
      <c r="T74" s="12">
        <v>290.89999999999998</v>
      </c>
      <c r="U74" s="12">
        <v>53.4</v>
      </c>
      <c r="V74" s="12">
        <v>55.9</v>
      </c>
      <c r="W74" s="7">
        <f>4+2+4+7+12+3+8+17+5+10+9+1+7+4+2+4+4+7+11+12+9+10+11+11+7+7+12+6+6+21+8+16+8+1+5+9+4+8+2+4+6+8+5+3</f>
        <v>320</v>
      </c>
      <c r="X74" s="7">
        <f>4+4+1+2+1+2+3+1+1+7+6+3+1+5+2+2+4+7+5+3+4+3+2+4+4+3+2+4+3+1+2+1+4+3</f>
        <v>104</v>
      </c>
      <c r="Y74" s="7">
        <f>1+1+1+2+1+2+1+1+3+1+1+1+1+1+1+3+2+1+4+1+1+1+1</f>
        <v>33</v>
      </c>
      <c r="Z74" s="7">
        <f>1+1+1+3+3+1+2+3+3+2+1+5+2+2+2+2+1+1+1+3+1+3+1+1+2+1+2+1+1</f>
        <v>53</v>
      </c>
      <c r="AA74" s="7">
        <v>1</v>
      </c>
      <c r="AB74" s="7">
        <v>0</v>
      </c>
      <c r="AC74" s="7">
        <f t="shared" si="6"/>
        <v>510</v>
      </c>
      <c r="AD74" s="7">
        <f t="shared" si="7"/>
        <v>1</v>
      </c>
      <c r="AE74" s="11" t="s">
        <v>4</v>
      </c>
      <c r="AF74" s="14"/>
    </row>
    <row r="75" spans="1:32" s="15" customFormat="1" x14ac:dyDescent="0.55000000000000004">
      <c r="A75" s="11">
        <v>21910303691</v>
      </c>
      <c r="B75" s="11">
        <v>15284</v>
      </c>
      <c r="C75" s="11">
        <v>723</v>
      </c>
      <c r="D75" s="11" t="s">
        <v>84</v>
      </c>
      <c r="E75" s="11">
        <v>740</v>
      </c>
      <c r="F75" s="12" t="s">
        <v>50</v>
      </c>
      <c r="G75" s="11" t="s">
        <v>1</v>
      </c>
      <c r="H75" s="11" t="s">
        <v>85</v>
      </c>
      <c r="I75" s="11">
        <v>2.5</v>
      </c>
      <c r="J75" s="8">
        <v>41260</v>
      </c>
      <c r="K75" s="34">
        <v>41355</v>
      </c>
      <c r="L75" s="33">
        <v>4</v>
      </c>
      <c r="M75" s="11" t="s">
        <v>91</v>
      </c>
      <c r="N75" s="11" t="s">
        <v>91</v>
      </c>
      <c r="O75" s="40" t="s">
        <v>91</v>
      </c>
      <c r="P75" s="40" t="s">
        <v>91</v>
      </c>
      <c r="Q75" s="40" t="s">
        <v>91</v>
      </c>
      <c r="R75" s="40" t="s">
        <v>91</v>
      </c>
      <c r="S75" s="11" t="s">
        <v>102</v>
      </c>
      <c r="T75" s="12">
        <v>273.5</v>
      </c>
      <c r="U75" s="12">
        <v>43.7</v>
      </c>
      <c r="V75" s="12">
        <v>40.5</v>
      </c>
      <c r="W75" s="7">
        <f>3+17+18+19+13+25+20+10+12+6+9+11+7+13+20+26+21+12+8+4+5+9+3+4+2+5+1+2+1</f>
        <v>306</v>
      </c>
      <c r="X75" s="7">
        <f>2+2+3+1+2+1+1+1+1+1+3+2+9+10+7+1+1+1+5+2+2+2+1+1</f>
        <v>62</v>
      </c>
      <c r="Y75" s="7">
        <f>1+1+1+1+2+1+2+1+1+1</f>
        <v>12</v>
      </c>
      <c r="Z75" s="7">
        <f>1+1+1+1+1+2+1+1+2+3+2+1+1+2+2+1+1+1+1</f>
        <v>26</v>
      </c>
      <c r="AA75" s="7">
        <v>2</v>
      </c>
      <c r="AB75" s="7">
        <v>0</v>
      </c>
      <c r="AC75" s="7">
        <f t="shared" si="6"/>
        <v>406</v>
      </c>
      <c r="AD75" s="7">
        <f t="shared" si="7"/>
        <v>2</v>
      </c>
      <c r="AE75" s="11" t="s">
        <v>4</v>
      </c>
      <c r="AF75" s="14"/>
    </row>
    <row r="76" spans="1:32" s="15" customFormat="1" x14ac:dyDescent="0.55000000000000004">
      <c r="A76" s="11">
        <v>21910303731</v>
      </c>
      <c r="B76" s="11">
        <v>15633</v>
      </c>
      <c r="C76" s="11">
        <v>931</v>
      </c>
      <c r="D76" s="11" t="s">
        <v>84</v>
      </c>
      <c r="E76" s="11">
        <v>742</v>
      </c>
      <c r="F76" s="12" t="s">
        <v>50</v>
      </c>
      <c r="G76" s="11" t="s">
        <v>1</v>
      </c>
      <c r="H76" s="11" t="s">
        <v>85</v>
      </c>
      <c r="I76" s="11">
        <v>2.5</v>
      </c>
      <c r="J76" s="8">
        <v>41265</v>
      </c>
      <c r="K76" s="34">
        <v>41355</v>
      </c>
      <c r="L76" s="33">
        <v>4</v>
      </c>
      <c r="M76" s="11" t="s">
        <v>91</v>
      </c>
      <c r="N76" s="11" t="s">
        <v>91</v>
      </c>
      <c r="O76" s="40" t="s">
        <v>91</v>
      </c>
      <c r="P76" s="40" t="s">
        <v>91</v>
      </c>
      <c r="Q76" s="40" t="s">
        <v>91</v>
      </c>
      <c r="R76" s="40" t="s">
        <v>91</v>
      </c>
      <c r="S76" s="11" t="s">
        <v>102</v>
      </c>
      <c r="T76" s="12">
        <v>276.8</v>
      </c>
      <c r="U76" s="12">
        <v>53.4</v>
      </c>
      <c r="V76" s="12">
        <v>64.2</v>
      </c>
      <c r="W76" s="7">
        <v>426</v>
      </c>
      <c r="X76" s="7">
        <v>21</v>
      </c>
      <c r="Y76" s="7">
        <v>19</v>
      </c>
      <c r="Z76" s="7">
        <v>36</v>
      </c>
      <c r="AA76" s="7">
        <v>20</v>
      </c>
      <c r="AB76" s="7">
        <v>0</v>
      </c>
      <c r="AC76" s="7">
        <f t="shared" si="6"/>
        <v>502</v>
      </c>
      <c r="AD76" s="7">
        <f t="shared" si="7"/>
        <v>20</v>
      </c>
      <c r="AE76" s="11" t="s">
        <v>4</v>
      </c>
      <c r="AF76" s="14"/>
    </row>
    <row r="77" spans="1:32" s="15" customFormat="1" x14ac:dyDescent="0.55000000000000004">
      <c r="A77" s="11">
        <v>21910305901</v>
      </c>
      <c r="B77" s="11">
        <v>15765</v>
      </c>
      <c r="C77" s="11">
        <v>1155</v>
      </c>
      <c r="D77" s="11" t="s">
        <v>84</v>
      </c>
      <c r="E77" s="11">
        <v>862</v>
      </c>
      <c r="F77" s="12" t="s">
        <v>50</v>
      </c>
      <c r="G77" s="11" t="s">
        <v>1</v>
      </c>
      <c r="H77" s="11" t="s">
        <v>85</v>
      </c>
      <c r="I77" s="11">
        <v>2.5</v>
      </c>
      <c r="J77" s="8">
        <v>41288</v>
      </c>
      <c r="K77" s="34">
        <v>41379</v>
      </c>
      <c r="L77" s="33">
        <v>5</v>
      </c>
      <c r="M77" s="11" t="s">
        <v>91</v>
      </c>
      <c r="N77" s="11" t="s">
        <v>91</v>
      </c>
      <c r="O77" s="40" t="s">
        <v>91</v>
      </c>
      <c r="P77" s="40" t="s">
        <v>91</v>
      </c>
      <c r="Q77" s="40" t="s">
        <v>91</v>
      </c>
      <c r="R77" s="40" t="s">
        <v>91</v>
      </c>
      <c r="S77" s="11" t="s">
        <v>102</v>
      </c>
      <c r="T77" s="12">
        <v>270.39999999999998</v>
      </c>
      <c r="U77" s="12">
        <v>48.6</v>
      </c>
      <c r="V77" s="12">
        <v>48</v>
      </c>
      <c r="W77" s="7">
        <v>202</v>
      </c>
      <c r="X77" s="7">
        <v>92</v>
      </c>
      <c r="Y77" s="7">
        <v>30</v>
      </c>
      <c r="Z77" s="7">
        <v>29</v>
      </c>
      <c r="AA77" s="7">
        <v>26</v>
      </c>
      <c r="AB77" s="7">
        <v>0</v>
      </c>
      <c r="AC77" s="7">
        <f t="shared" si="6"/>
        <v>353</v>
      </c>
      <c r="AD77" s="7">
        <f t="shared" si="7"/>
        <v>26</v>
      </c>
      <c r="AE77" s="11" t="s">
        <v>4</v>
      </c>
      <c r="AF77" s="14"/>
    </row>
    <row r="78" spans="1:32" s="15" customFormat="1" x14ac:dyDescent="0.55000000000000004">
      <c r="A78" s="11">
        <v>21910317751</v>
      </c>
      <c r="B78" s="11">
        <v>15628</v>
      </c>
      <c r="C78" s="11">
        <v>1412</v>
      </c>
      <c r="D78" s="11" t="s">
        <v>84</v>
      </c>
      <c r="E78" s="11">
        <v>746</v>
      </c>
      <c r="F78" s="12" t="s">
        <v>50</v>
      </c>
      <c r="G78" s="11" t="s">
        <v>1</v>
      </c>
      <c r="H78" s="11" t="s">
        <v>85</v>
      </c>
      <c r="I78" s="11">
        <v>2.5</v>
      </c>
      <c r="J78" s="8">
        <v>41260</v>
      </c>
      <c r="K78" s="34">
        <v>41353</v>
      </c>
      <c r="L78" s="33">
        <v>4</v>
      </c>
      <c r="M78" s="11" t="s">
        <v>91</v>
      </c>
      <c r="N78" s="11" t="s">
        <v>91</v>
      </c>
      <c r="O78" s="40" t="s">
        <v>91</v>
      </c>
      <c r="P78" s="40" t="s">
        <v>91</v>
      </c>
      <c r="Q78" s="40" t="s">
        <v>91</v>
      </c>
      <c r="R78" s="40" t="s">
        <v>91</v>
      </c>
      <c r="S78" s="11" t="s">
        <v>102</v>
      </c>
      <c r="T78" s="12">
        <v>276</v>
      </c>
      <c r="U78" s="12">
        <v>56.7</v>
      </c>
      <c r="V78" s="12">
        <v>57.2</v>
      </c>
      <c r="W78" s="7">
        <v>173</v>
      </c>
      <c r="X78" s="7">
        <v>79</v>
      </c>
      <c r="Y78" s="7">
        <v>20</v>
      </c>
      <c r="Z78" s="7">
        <v>34</v>
      </c>
      <c r="AA78" s="7">
        <v>19</v>
      </c>
      <c r="AB78" s="7">
        <v>0</v>
      </c>
      <c r="AC78" s="7">
        <f t="shared" si="6"/>
        <v>306</v>
      </c>
      <c r="AD78" s="7">
        <f t="shared" si="7"/>
        <v>19</v>
      </c>
      <c r="AE78" s="11"/>
      <c r="AF78" s="14"/>
    </row>
    <row r="79" spans="1:32" s="15" customFormat="1" x14ac:dyDescent="0.55000000000000004">
      <c r="A79" s="11">
        <v>21910317752</v>
      </c>
      <c r="B79" s="11">
        <v>15748</v>
      </c>
      <c r="C79" s="11">
        <v>1441</v>
      </c>
      <c r="D79" s="11" t="s">
        <v>84</v>
      </c>
      <c r="E79" s="11">
        <v>739</v>
      </c>
      <c r="F79" s="12" t="s">
        <v>50</v>
      </c>
      <c r="G79" s="11" t="s">
        <v>1</v>
      </c>
      <c r="H79" s="11" t="s">
        <v>85</v>
      </c>
      <c r="I79" s="11">
        <v>2.5</v>
      </c>
      <c r="J79" s="8">
        <v>41261</v>
      </c>
      <c r="K79" s="34">
        <v>41354</v>
      </c>
      <c r="L79" s="33">
        <v>4</v>
      </c>
      <c r="M79" s="11" t="s">
        <v>91</v>
      </c>
      <c r="N79" s="11" t="s">
        <v>91</v>
      </c>
      <c r="O79" s="40" t="s">
        <v>91</v>
      </c>
      <c r="P79" s="40" t="s">
        <v>91</v>
      </c>
      <c r="Q79" s="40" t="s">
        <v>91</v>
      </c>
      <c r="R79" s="40" t="s">
        <v>91</v>
      </c>
      <c r="S79" s="11" t="s">
        <v>102</v>
      </c>
      <c r="T79" s="12">
        <v>285.2</v>
      </c>
      <c r="U79" s="12">
        <v>54.7</v>
      </c>
      <c r="V79" s="12">
        <v>49.5</v>
      </c>
      <c r="W79" s="7">
        <v>420</v>
      </c>
      <c r="X79" s="7">
        <v>60</v>
      </c>
      <c r="Y79" s="7">
        <v>17</v>
      </c>
      <c r="Z79" s="7">
        <v>22</v>
      </c>
      <c r="AA79" s="7">
        <v>21</v>
      </c>
      <c r="AB79" s="7">
        <v>0</v>
      </c>
      <c r="AC79" s="7">
        <f t="shared" si="6"/>
        <v>519</v>
      </c>
      <c r="AD79" s="7">
        <f t="shared" si="7"/>
        <v>21</v>
      </c>
      <c r="AE79" s="11"/>
      <c r="AF79" s="14"/>
    </row>
    <row r="80" spans="1:32" s="15" customFormat="1" x14ac:dyDescent="0.55000000000000004">
      <c r="A80" s="11">
        <v>21910302812</v>
      </c>
      <c r="B80" s="11">
        <v>15738</v>
      </c>
      <c r="C80" s="11">
        <v>173</v>
      </c>
      <c r="D80" s="11" t="s">
        <v>84</v>
      </c>
      <c r="E80" s="11">
        <v>754</v>
      </c>
      <c r="F80" s="12" t="s">
        <v>50</v>
      </c>
      <c r="G80" s="11" t="s">
        <v>2</v>
      </c>
      <c r="H80" s="11" t="s">
        <v>85</v>
      </c>
      <c r="I80" s="11">
        <v>25</v>
      </c>
      <c r="J80" s="8">
        <v>41261</v>
      </c>
      <c r="K80" s="34">
        <v>41353</v>
      </c>
      <c r="L80" s="33">
        <v>4</v>
      </c>
      <c r="M80" s="11" t="s">
        <v>91</v>
      </c>
      <c r="N80" s="11" t="s">
        <v>91</v>
      </c>
      <c r="O80" s="40" t="s">
        <v>91</v>
      </c>
      <c r="P80" s="40" t="s">
        <v>91</v>
      </c>
      <c r="Q80" s="40" t="s">
        <v>91</v>
      </c>
      <c r="R80" s="40" t="s">
        <v>91</v>
      </c>
      <c r="S80" s="11" t="s">
        <v>103</v>
      </c>
      <c r="T80" s="12">
        <v>281.39999999999998</v>
      </c>
      <c r="U80" s="12">
        <v>51.9</v>
      </c>
      <c r="V80" s="12">
        <v>49.2</v>
      </c>
      <c r="W80" s="7">
        <v>411</v>
      </c>
      <c r="X80" s="7">
        <v>71</v>
      </c>
      <c r="Y80" s="7">
        <v>25</v>
      </c>
      <c r="Z80" s="7">
        <v>31</v>
      </c>
      <c r="AA80" s="7">
        <v>11</v>
      </c>
      <c r="AB80" s="7">
        <v>0</v>
      </c>
      <c r="AC80" s="7">
        <f t="shared" si="6"/>
        <v>538</v>
      </c>
      <c r="AD80" s="7">
        <f t="shared" si="7"/>
        <v>11</v>
      </c>
      <c r="AE80" s="11"/>
      <c r="AF80" s="14"/>
    </row>
    <row r="81" spans="1:32" s="15" customFormat="1" x14ac:dyDescent="0.55000000000000004">
      <c r="A81" s="11">
        <v>21910302811</v>
      </c>
      <c r="B81" s="11">
        <v>15252</v>
      </c>
      <c r="C81" s="11">
        <v>198</v>
      </c>
      <c r="D81" s="11" t="s">
        <v>84</v>
      </c>
      <c r="E81" s="11">
        <v>758</v>
      </c>
      <c r="F81" s="12" t="s">
        <v>50</v>
      </c>
      <c r="G81" s="11" t="s">
        <v>2</v>
      </c>
      <c r="H81" s="11" t="s">
        <v>85</v>
      </c>
      <c r="I81" s="11">
        <v>25</v>
      </c>
      <c r="J81" s="8">
        <v>41260</v>
      </c>
      <c r="K81" s="34">
        <v>41353</v>
      </c>
      <c r="L81" s="33">
        <v>4</v>
      </c>
      <c r="M81" s="11" t="s">
        <v>91</v>
      </c>
      <c r="N81" s="11" t="s">
        <v>91</v>
      </c>
      <c r="O81" s="40" t="s">
        <v>91</v>
      </c>
      <c r="P81" s="40" t="s">
        <v>91</v>
      </c>
      <c r="Q81" s="40" t="s">
        <v>91</v>
      </c>
      <c r="R81" s="40" t="s">
        <v>91</v>
      </c>
      <c r="S81" s="66" t="s">
        <v>102</v>
      </c>
      <c r="T81" s="12">
        <v>321.10000000000002</v>
      </c>
      <c r="U81" s="12">
        <v>42.1</v>
      </c>
      <c r="V81" s="12">
        <v>59.4</v>
      </c>
      <c r="W81" s="7">
        <v>377</v>
      </c>
      <c r="X81" s="7">
        <v>42</v>
      </c>
      <c r="Y81" s="7">
        <v>14</v>
      </c>
      <c r="Z81" s="7">
        <v>7</v>
      </c>
      <c r="AA81" s="7">
        <v>10</v>
      </c>
      <c r="AB81" s="7">
        <v>5</v>
      </c>
      <c r="AC81" s="7">
        <f t="shared" si="6"/>
        <v>440</v>
      </c>
      <c r="AD81" s="7">
        <f t="shared" si="7"/>
        <v>15</v>
      </c>
      <c r="AE81" s="11"/>
      <c r="AF81" s="14"/>
    </row>
    <row r="82" spans="1:32" s="15" customFormat="1" x14ac:dyDescent="0.55000000000000004">
      <c r="A82" s="11">
        <v>21910304922</v>
      </c>
      <c r="B82" s="11">
        <v>15253</v>
      </c>
      <c r="C82" s="11">
        <v>378</v>
      </c>
      <c r="D82" s="11" t="s">
        <v>84</v>
      </c>
      <c r="E82" s="11">
        <v>879</v>
      </c>
      <c r="F82" s="12" t="s">
        <v>50</v>
      </c>
      <c r="G82" s="11" t="s">
        <v>2</v>
      </c>
      <c r="H82" s="11" t="s">
        <v>85</v>
      </c>
      <c r="I82" s="11">
        <v>25</v>
      </c>
      <c r="J82" s="8">
        <v>41289</v>
      </c>
      <c r="K82" s="34">
        <v>41381</v>
      </c>
      <c r="L82" s="33">
        <v>5</v>
      </c>
      <c r="M82" s="11" t="s">
        <v>91</v>
      </c>
      <c r="N82" s="11" t="s">
        <v>91</v>
      </c>
      <c r="O82" s="40" t="s">
        <v>91</v>
      </c>
      <c r="P82" s="40" t="s">
        <v>91</v>
      </c>
      <c r="Q82" s="40" t="s">
        <v>91</v>
      </c>
      <c r="R82" s="40" t="s">
        <v>91</v>
      </c>
      <c r="S82" s="11" t="s">
        <v>102</v>
      </c>
      <c r="T82" s="12">
        <v>240.6</v>
      </c>
      <c r="U82" s="12">
        <v>45.5</v>
      </c>
      <c r="V82" s="12">
        <v>46.4</v>
      </c>
      <c r="W82" s="7">
        <v>596</v>
      </c>
      <c r="X82" s="7">
        <v>55</v>
      </c>
      <c r="Y82" s="7">
        <v>15</v>
      </c>
      <c r="Z82" s="7">
        <v>10</v>
      </c>
      <c r="AA82" s="7">
        <v>6</v>
      </c>
      <c r="AB82" s="7">
        <v>0</v>
      </c>
      <c r="AC82" s="7">
        <f t="shared" si="6"/>
        <v>676</v>
      </c>
      <c r="AD82" s="7">
        <f t="shared" si="7"/>
        <v>6</v>
      </c>
      <c r="AE82" s="11" t="s">
        <v>4</v>
      </c>
      <c r="AF82" s="14"/>
    </row>
    <row r="83" spans="1:32" s="15" customFormat="1" x14ac:dyDescent="0.55000000000000004">
      <c r="A83" s="11">
        <v>21910304932</v>
      </c>
      <c r="B83" s="11">
        <v>15254</v>
      </c>
      <c r="C83" s="11">
        <v>568</v>
      </c>
      <c r="D83" s="11" t="s">
        <v>84</v>
      </c>
      <c r="E83" s="11">
        <v>888</v>
      </c>
      <c r="F83" s="12" t="s">
        <v>50</v>
      </c>
      <c r="G83" s="11" t="s">
        <v>2</v>
      </c>
      <c r="H83" s="11" t="s">
        <v>85</v>
      </c>
      <c r="I83" s="11">
        <v>25</v>
      </c>
      <c r="J83" s="8">
        <v>41290</v>
      </c>
      <c r="K83" s="34">
        <v>41383</v>
      </c>
      <c r="L83" s="33">
        <v>5</v>
      </c>
      <c r="M83" s="11" t="s">
        <v>91</v>
      </c>
      <c r="N83" s="11" t="s">
        <v>91</v>
      </c>
      <c r="O83" s="40" t="s">
        <v>91</v>
      </c>
      <c r="P83" s="40" t="s">
        <v>91</v>
      </c>
      <c r="Q83" s="40" t="s">
        <v>91</v>
      </c>
      <c r="R83" s="40" t="s">
        <v>91</v>
      </c>
      <c r="S83" s="11" t="s">
        <v>102</v>
      </c>
      <c r="T83" s="12">
        <v>261.10000000000002</v>
      </c>
      <c r="U83" s="12">
        <v>42.4</v>
      </c>
      <c r="V83" s="12">
        <v>39.9</v>
      </c>
      <c r="W83" s="7">
        <v>358</v>
      </c>
      <c r="X83" s="7">
        <v>55</v>
      </c>
      <c r="Y83" s="7">
        <v>27</v>
      </c>
      <c r="Z83" s="7">
        <v>7</v>
      </c>
      <c r="AA83" s="7">
        <v>6</v>
      </c>
      <c r="AB83" s="7">
        <v>1</v>
      </c>
      <c r="AC83" s="7">
        <f t="shared" si="6"/>
        <v>447</v>
      </c>
      <c r="AD83" s="7">
        <f t="shared" si="7"/>
        <v>7</v>
      </c>
      <c r="AE83" s="11" t="s">
        <v>4</v>
      </c>
      <c r="AF83" s="14"/>
    </row>
    <row r="84" spans="1:32" s="15" customFormat="1" x14ac:dyDescent="0.55000000000000004">
      <c r="A84" s="11">
        <v>21910302801</v>
      </c>
      <c r="B84" s="11">
        <v>15607</v>
      </c>
      <c r="C84" s="11">
        <v>765</v>
      </c>
      <c r="D84" s="11" t="s">
        <v>84</v>
      </c>
      <c r="E84" s="11">
        <v>761</v>
      </c>
      <c r="F84" s="12" t="s">
        <v>50</v>
      </c>
      <c r="G84" s="11" t="s">
        <v>2</v>
      </c>
      <c r="H84" s="11" t="s">
        <v>85</v>
      </c>
      <c r="I84" s="11">
        <v>25</v>
      </c>
      <c r="J84" s="8">
        <v>41261</v>
      </c>
      <c r="K84" s="34">
        <v>41351</v>
      </c>
      <c r="L84" s="33">
        <v>4</v>
      </c>
      <c r="M84" s="11" t="s">
        <v>91</v>
      </c>
      <c r="N84" s="11" t="s">
        <v>91</v>
      </c>
      <c r="O84" s="40" t="s">
        <v>91</v>
      </c>
      <c r="P84" s="40" t="s">
        <v>91</v>
      </c>
      <c r="Q84" s="40" t="s">
        <v>91</v>
      </c>
      <c r="R84" s="40" t="s">
        <v>91</v>
      </c>
      <c r="S84" s="11" t="s">
        <v>102</v>
      </c>
      <c r="T84" s="12">
        <v>280.5</v>
      </c>
      <c r="U84" s="12">
        <v>51.9</v>
      </c>
      <c r="V84" s="12">
        <v>59.8</v>
      </c>
      <c r="W84" s="7">
        <v>106</v>
      </c>
      <c r="X84" s="7">
        <v>42</v>
      </c>
      <c r="Y84" s="7">
        <v>19</v>
      </c>
      <c r="Z84" s="7">
        <v>48</v>
      </c>
      <c r="AA84" s="7">
        <v>2</v>
      </c>
      <c r="AB84" s="7">
        <v>0</v>
      </c>
      <c r="AC84" s="7">
        <f t="shared" si="6"/>
        <v>215</v>
      </c>
      <c r="AD84" s="7">
        <f t="shared" si="7"/>
        <v>2</v>
      </c>
      <c r="AE84" s="11"/>
      <c r="AF84" s="14"/>
    </row>
    <row r="85" spans="1:32" s="15" customFormat="1" x14ac:dyDescent="0.55000000000000004">
      <c r="A85" s="11">
        <v>21910304941</v>
      </c>
      <c r="B85" s="11">
        <v>15764</v>
      </c>
      <c r="C85" s="11">
        <v>846</v>
      </c>
      <c r="D85" s="11" t="s">
        <v>84</v>
      </c>
      <c r="E85" s="11">
        <v>873</v>
      </c>
      <c r="F85" s="12" t="s">
        <v>50</v>
      </c>
      <c r="G85" s="11" t="s">
        <v>2</v>
      </c>
      <c r="H85" s="11" t="s">
        <v>85</v>
      </c>
      <c r="I85" s="11">
        <v>25</v>
      </c>
      <c r="J85" s="8">
        <v>41291</v>
      </c>
      <c r="K85" s="34">
        <v>41379</v>
      </c>
      <c r="L85" s="33">
        <v>5</v>
      </c>
      <c r="M85" s="11" t="s">
        <v>91</v>
      </c>
      <c r="N85" s="11" t="s">
        <v>91</v>
      </c>
      <c r="O85" s="40" t="s">
        <v>91</v>
      </c>
      <c r="P85" s="40" t="s">
        <v>91</v>
      </c>
      <c r="Q85" s="40" t="s">
        <v>91</v>
      </c>
      <c r="R85" s="40" t="s">
        <v>91</v>
      </c>
      <c r="S85" s="65" t="s">
        <v>101</v>
      </c>
      <c r="T85" s="12">
        <v>271.5</v>
      </c>
      <c r="U85" s="12">
        <v>46.7</v>
      </c>
      <c r="V85" s="12">
        <v>48.8</v>
      </c>
      <c r="W85" s="7">
        <v>243</v>
      </c>
      <c r="X85" s="7">
        <v>76</v>
      </c>
      <c r="Y85" s="7">
        <v>20</v>
      </c>
      <c r="Z85" s="7">
        <v>22</v>
      </c>
      <c r="AA85" s="7">
        <v>19</v>
      </c>
      <c r="AB85" s="7">
        <v>0</v>
      </c>
      <c r="AC85" s="7">
        <f t="shared" si="6"/>
        <v>361</v>
      </c>
      <c r="AD85" s="7">
        <f t="shared" si="7"/>
        <v>19</v>
      </c>
      <c r="AE85" s="11" t="s">
        <v>4</v>
      </c>
      <c r="AF85" s="14"/>
    </row>
    <row r="86" spans="1:32" s="15" customFormat="1" x14ac:dyDescent="0.55000000000000004">
      <c r="A86" s="11">
        <v>21910302802</v>
      </c>
      <c r="B86" s="11">
        <v>15730</v>
      </c>
      <c r="C86" s="11">
        <v>1003</v>
      </c>
      <c r="D86" s="11" t="s">
        <v>84</v>
      </c>
      <c r="E86" s="11">
        <v>762</v>
      </c>
      <c r="F86" s="12" t="s">
        <v>50</v>
      </c>
      <c r="G86" s="11" t="s">
        <v>2</v>
      </c>
      <c r="H86" s="11" t="s">
        <v>85</v>
      </c>
      <c r="I86" s="11">
        <v>25</v>
      </c>
      <c r="J86" s="8">
        <v>41261</v>
      </c>
      <c r="K86" s="34">
        <v>41351</v>
      </c>
      <c r="L86" s="33">
        <v>4</v>
      </c>
      <c r="M86" s="11" t="s">
        <v>91</v>
      </c>
      <c r="N86" s="11" t="s">
        <v>91</v>
      </c>
      <c r="O86" s="40" t="s">
        <v>91</v>
      </c>
      <c r="P86" s="40" t="s">
        <v>91</v>
      </c>
      <c r="Q86" s="40" t="s">
        <v>91</v>
      </c>
      <c r="R86" s="40" t="s">
        <v>91</v>
      </c>
      <c r="S86" s="11" t="s">
        <v>103</v>
      </c>
      <c r="T86" s="12">
        <v>338.6</v>
      </c>
      <c r="U86" s="12">
        <v>41.5</v>
      </c>
      <c r="V86" s="12">
        <v>51.4</v>
      </c>
      <c r="W86" s="7">
        <v>364</v>
      </c>
      <c r="X86" s="7">
        <v>11</v>
      </c>
      <c r="Y86" s="7">
        <v>13</v>
      </c>
      <c r="Z86" s="7">
        <v>17</v>
      </c>
      <c r="AA86" s="7">
        <v>7</v>
      </c>
      <c r="AB86" s="7">
        <v>0</v>
      </c>
      <c r="AC86" s="7">
        <f t="shared" si="6"/>
        <v>405</v>
      </c>
      <c r="AD86" s="7">
        <f t="shared" si="7"/>
        <v>7</v>
      </c>
      <c r="AE86" s="11" t="s">
        <v>4</v>
      </c>
      <c r="AF86" s="14"/>
    </row>
    <row r="87" spans="1:32" s="15" customFormat="1" x14ac:dyDescent="0.55000000000000004">
      <c r="A87" s="11">
        <v>21910304921</v>
      </c>
      <c r="B87" s="11">
        <v>15613</v>
      </c>
      <c r="C87" s="11">
        <v>1012</v>
      </c>
      <c r="D87" s="11" t="s">
        <v>84</v>
      </c>
      <c r="E87" s="11">
        <v>891</v>
      </c>
      <c r="F87" s="12" t="s">
        <v>50</v>
      </c>
      <c r="G87" s="11" t="s">
        <v>2</v>
      </c>
      <c r="H87" s="11" t="s">
        <v>85</v>
      </c>
      <c r="I87" s="11">
        <v>25</v>
      </c>
      <c r="J87" s="8">
        <v>41288</v>
      </c>
      <c r="K87" s="34">
        <v>41381</v>
      </c>
      <c r="L87" s="33">
        <v>5</v>
      </c>
      <c r="M87" s="11" t="s">
        <v>91</v>
      </c>
      <c r="N87" s="11" t="s">
        <v>91</v>
      </c>
      <c r="O87" s="40" t="s">
        <v>91</v>
      </c>
      <c r="P87" s="40" t="s">
        <v>91</v>
      </c>
      <c r="Q87" s="40" t="s">
        <v>91</v>
      </c>
      <c r="R87" s="40" t="s">
        <v>91</v>
      </c>
      <c r="S87" s="11" t="s">
        <v>102</v>
      </c>
      <c r="T87" s="12">
        <v>231.7</v>
      </c>
      <c r="U87" s="12">
        <v>44.7</v>
      </c>
      <c r="V87" s="12">
        <v>42.7</v>
      </c>
      <c r="W87" s="7">
        <v>356</v>
      </c>
      <c r="X87" s="7">
        <v>110</v>
      </c>
      <c r="Y87" s="7">
        <v>17</v>
      </c>
      <c r="Z87" s="7">
        <v>43</v>
      </c>
      <c r="AA87" s="7">
        <v>15</v>
      </c>
      <c r="AB87" s="7">
        <v>0</v>
      </c>
      <c r="AC87" s="7">
        <f t="shared" si="6"/>
        <v>526</v>
      </c>
      <c r="AD87" s="7">
        <f t="shared" si="7"/>
        <v>15</v>
      </c>
      <c r="AE87" s="11" t="s">
        <v>4</v>
      </c>
      <c r="AF87" s="14"/>
    </row>
    <row r="88" spans="1:32" s="15" customFormat="1" x14ac:dyDescent="0.55000000000000004">
      <c r="A88" s="11">
        <v>21910304942</v>
      </c>
      <c r="B88" s="11">
        <v>15784</v>
      </c>
      <c r="C88" s="11">
        <v>1188</v>
      </c>
      <c r="D88" s="11" t="s">
        <v>84</v>
      </c>
      <c r="E88" s="11">
        <v>882</v>
      </c>
      <c r="F88" s="12" t="s">
        <v>50</v>
      </c>
      <c r="G88" s="11" t="s">
        <v>2</v>
      </c>
      <c r="H88" s="11" t="s">
        <v>85</v>
      </c>
      <c r="I88" s="11">
        <v>25</v>
      </c>
      <c r="J88" s="8">
        <v>41292</v>
      </c>
      <c r="K88" s="34">
        <v>41382</v>
      </c>
      <c r="L88" s="33">
        <v>5</v>
      </c>
      <c r="M88" s="11" t="s">
        <v>91</v>
      </c>
      <c r="N88" s="11" t="s">
        <v>91</v>
      </c>
      <c r="O88" s="40" t="s">
        <v>91</v>
      </c>
      <c r="P88" s="40" t="s">
        <v>91</v>
      </c>
      <c r="Q88" s="40" t="s">
        <v>91</v>
      </c>
      <c r="R88" s="40" t="s">
        <v>91</v>
      </c>
      <c r="S88" s="11" t="s">
        <v>102</v>
      </c>
      <c r="T88" s="12">
        <v>258.89999999999998</v>
      </c>
      <c r="U88" s="12">
        <v>47.7</v>
      </c>
      <c r="V88" s="12">
        <v>46.5</v>
      </c>
      <c r="W88" s="7">
        <v>457</v>
      </c>
      <c r="X88" s="7">
        <v>86</v>
      </c>
      <c r="Y88" s="7">
        <v>28</v>
      </c>
      <c r="Z88" s="7">
        <v>45</v>
      </c>
      <c r="AA88" s="7">
        <v>15</v>
      </c>
      <c r="AB88" s="7">
        <v>0</v>
      </c>
      <c r="AC88" s="7">
        <f t="shared" si="6"/>
        <v>616</v>
      </c>
      <c r="AD88" s="7">
        <f t="shared" si="7"/>
        <v>15</v>
      </c>
      <c r="AE88" s="11"/>
      <c r="AF88" s="14"/>
    </row>
    <row r="89" spans="1:32" s="15" customFormat="1" x14ac:dyDescent="0.55000000000000004">
      <c r="A89" s="11">
        <v>21910304931</v>
      </c>
      <c r="B89" s="11">
        <v>15778</v>
      </c>
      <c r="C89" s="11">
        <v>1248</v>
      </c>
      <c r="D89" s="11" t="s">
        <v>84</v>
      </c>
      <c r="E89" s="11">
        <v>880</v>
      </c>
      <c r="F89" s="12" t="s">
        <v>50</v>
      </c>
      <c r="G89" s="11" t="s">
        <v>2</v>
      </c>
      <c r="H89" s="11" t="s">
        <v>85</v>
      </c>
      <c r="I89" s="11">
        <v>25</v>
      </c>
      <c r="J89" s="8">
        <v>41289</v>
      </c>
      <c r="K89" s="34">
        <v>41381</v>
      </c>
      <c r="L89" s="33">
        <v>5</v>
      </c>
      <c r="M89" s="11" t="s">
        <v>91</v>
      </c>
      <c r="N89" s="11" t="s">
        <v>91</v>
      </c>
      <c r="O89" s="40" t="s">
        <v>91</v>
      </c>
      <c r="P89" s="40" t="s">
        <v>91</v>
      </c>
      <c r="Q89" s="40" t="s">
        <v>91</v>
      </c>
      <c r="R89" s="40" t="s">
        <v>91</v>
      </c>
      <c r="S89" s="65" t="s">
        <v>101</v>
      </c>
      <c r="T89" s="12">
        <v>295.10000000000002</v>
      </c>
      <c r="U89" s="12">
        <v>49.7</v>
      </c>
      <c r="V89" s="12">
        <v>51.5</v>
      </c>
      <c r="W89" s="7">
        <v>302</v>
      </c>
      <c r="X89" s="7">
        <v>75</v>
      </c>
      <c r="Y89" s="7">
        <v>21</v>
      </c>
      <c r="Z89" s="7">
        <v>13</v>
      </c>
      <c r="AA89" s="7">
        <v>14</v>
      </c>
      <c r="AB89" s="7">
        <v>0</v>
      </c>
      <c r="AC89" s="7">
        <f t="shared" si="6"/>
        <v>411</v>
      </c>
      <c r="AD89" s="7">
        <f t="shared" si="7"/>
        <v>14</v>
      </c>
      <c r="AE89" s="11" t="s">
        <v>4</v>
      </c>
      <c r="AF89" s="14"/>
    </row>
    <row r="90" spans="1:32" s="15" customFormat="1" x14ac:dyDescent="0.55000000000000004">
      <c r="A90" s="11">
        <v>21910306011</v>
      </c>
      <c r="B90" s="11">
        <v>15288</v>
      </c>
      <c r="C90" s="11">
        <v>69</v>
      </c>
      <c r="D90" s="11" t="s">
        <v>84</v>
      </c>
      <c r="E90" s="11">
        <v>883</v>
      </c>
      <c r="F90" s="12" t="s">
        <v>50</v>
      </c>
      <c r="G90" s="11" t="s">
        <v>1</v>
      </c>
      <c r="H90" s="11" t="s">
        <v>85</v>
      </c>
      <c r="I90" s="11">
        <v>25</v>
      </c>
      <c r="J90" s="8">
        <v>41289</v>
      </c>
      <c r="K90" s="34">
        <v>41380</v>
      </c>
      <c r="L90" s="33">
        <v>5</v>
      </c>
      <c r="M90" s="11" t="s">
        <v>91</v>
      </c>
      <c r="N90" s="11" t="s">
        <v>91</v>
      </c>
      <c r="O90" s="40" t="s">
        <v>91</v>
      </c>
      <c r="P90" s="40" t="s">
        <v>91</v>
      </c>
      <c r="Q90" s="40" t="s">
        <v>91</v>
      </c>
      <c r="R90" s="40" t="s">
        <v>91</v>
      </c>
      <c r="S90" s="11" t="s">
        <v>102</v>
      </c>
      <c r="T90" s="12">
        <v>234.8</v>
      </c>
      <c r="U90" s="12">
        <v>49.8</v>
      </c>
      <c r="V90" s="12">
        <v>42.2</v>
      </c>
      <c r="W90" s="7">
        <f>1+1+1+5+3+5+8+10+6+5+9+8+5+8+1+3+1+9+3+12+5+7+9+5+10+13+1+3</f>
        <v>157</v>
      </c>
      <c r="X90" s="7">
        <f>4+2+1+1+3+5+1+2+5+4+1+2+3+2+4+3+1+3+2+1+1+1+1</f>
        <v>53</v>
      </c>
      <c r="Y90" s="7">
        <f>1+1+1+3+1+1+1+1</f>
        <v>10</v>
      </c>
      <c r="Z90" s="7">
        <f>1+1+1+1+1+3+3+3+2+1+1+3+3+3+1+1+1</f>
        <v>30</v>
      </c>
      <c r="AA90" s="7">
        <f>2+2+2+2+2+2+2+1+2+2+2+2+2+2+2</f>
        <v>29</v>
      </c>
      <c r="AB90" s="7">
        <v>0</v>
      </c>
      <c r="AC90" s="7">
        <f t="shared" si="6"/>
        <v>250</v>
      </c>
      <c r="AD90" s="7">
        <f t="shared" si="7"/>
        <v>29</v>
      </c>
      <c r="AE90" s="11"/>
      <c r="AF90" s="14"/>
    </row>
    <row r="91" spans="1:32" s="15" customFormat="1" x14ac:dyDescent="0.55000000000000004">
      <c r="A91" s="11">
        <v>21910303861</v>
      </c>
      <c r="B91" s="11">
        <v>15774</v>
      </c>
      <c r="C91" s="11">
        <v>70</v>
      </c>
      <c r="D91" s="11" t="s">
        <v>84</v>
      </c>
      <c r="E91" s="11">
        <v>880</v>
      </c>
      <c r="F91" s="12" t="s">
        <v>50</v>
      </c>
      <c r="G91" s="11" t="s">
        <v>1</v>
      </c>
      <c r="H91" s="11" t="s">
        <v>85</v>
      </c>
      <c r="I91" s="11">
        <v>25</v>
      </c>
      <c r="J91" s="8">
        <v>41289</v>
      </c>
      <c r="K91" s="34">
        <v>41381</v>
      </c>
      <c r="L91" s="33">
        <v>5</v>
      </c>
      <c r="M91" s="11" t="s">
        <v>91</v>
      </c>
      <c r="N91" s="11" t="s">
        <v>91</v>
      </c>
      <c r="O91" s="40" t="s">
        <v>91</v>
      </c>
      <c r="P91" s="40" t="s">
        <v>91</v>
      </c>
      <c r="Q91" s="40" t="s">
        <v>91</v>
      </c>
      <c r="R91" s="40" t="s">
        <v>91</v>
      </c>
      <c r="S91" s="63" t="s">
        <v>105</v>
      </c>
      <c r="T91" s="12">
        <v>381.5</v>
      </c>
      <c r="U91" s="12">
        <v>65.8</v>
      </c>
      <c r="V91" s="12">
        <v>77.5</v>
      </c>
      <c r="W91" s="7">
        <v>351</v>
      </c>
      <c r="X91" s="7">
        <v>114</v>
      </c>
      <c r="Y91" s="7">
        <v>21</v>
      </c>
      <c r="Z91" s="7">
        <v>27</v>
      </c>
      <c r="AA91" s="7">
        <v>6</v>
      </c>
      <c r="AB91" s="7">
        <v>0</v>
      </c>
      <c r="AC91" s="7">
        <f t="shared" si="6"/>
        <v>513</v>
      </c>
      <c r="AD91" s="7">
        <f t="shared" si="7"/>
        <v>6</v>
      </c>
      <c r="AE91" s="11"/>
      <c r="AF91" s="14"/>
    </row>
    <row r="92" spans="1:32" s="15" customFormat="1" x14ac:dyDescent="0.55000000000000004">
      <c r="A92" s="11">
        <v>21910303862</v>
      </c>
      <c r="B92" s="11">
        <v>15289</v>
      </c>
      <c r="C92" s="11">
        <v>450</v>
      </c>
      <c r="D92" s="11" t="s">
        <v>84</v>
      </c>
      <c r="E92" s="11">
        <v>888</v>
      </c>
      <c r="F92" s="12" t="s">
        <v>50</v>
      </c>
      <c r="G92" s="11" t="s">
        <v>1</v>
      </c>
      <c r="H92" s="11" t="s">
        <v>85</v>
      </c>
      <c r="I92" s="11">
        <v>25</v>
      </c>
      <c r="J92" s="8">
        <v>41290</v>
      </c>
      <c r="K92" s="34">
        <v>41381</v>
      </c>
      <c r="L92" s="33">
        <v>5</v>
      </c>
      <c r="M92" s="11" t="s">
        <v>91</v>
      </c>
      <c r="N92" s="11" t="s">
        <v>91</v>
      </c>
      <c r="O92" s="40" t="s">
        <v>91</v>
      </c>
      <c r="P92" s="40" t="s">
        <v>91</v>
      </c>
      <c r="Q92" s="40" t="s">
        <v>91</v>
      </c>
      <c r="R92" s="40" t="s">
        <v>91</v>
      </c>
      <c r="S92" s="11" t="s">
        <v>102</v>
      </c>
      <c r="T92" s="12">
        <v>252.3</v>
      </c>
      <c r="U92" s="12">
        <v>43.7</v>
      </c>
      <c r="V92" s="12">
        <v>45.7</v>
      </c>
      <c r="W92" s="7">
        <f>3+3+1+4+3+5+2+3+10+5+4+2+6+9+10+16+15+27+7+13+10+16+11+6+10+2+3+2+6+7+5+2+4+8+1+1</f>
        <v>242</v>
      </c>
      <c r="X92" s="7">
        <f>3+2+1+1+1+1+4+2+6+2+3+5+4+3+3+3+1+3+2+1+2+1+1+1</f>
        <v>56</v>
      </c>
      <c r="Y92" s="7">
        <f>2+1+2+1+2+1+1+1+1+2+2+1+1+1+1</f>
        <v>20</v>
      </c>
      <c r="Z92" s="7">
        <f>1+1+2+1+6+2+2+1+1+2+1+1+1+2+2+1+1+1+2+1</f>
        <v>32</v>
      </c>
      <c r="AA92" s="7">
        <f>2+1+1+1+1+1+1+1+1+1+1+1</f>
        <v>13</v>
      </c>
      <c r="AB92" s="7">
        <v>0</v>
      </c>
      <c r="AC92" s="7">
        <f t="shared" si="6"/>
        <v>350</v>
      </c>
      <c r="AD92" s="7">
        <f t="shared" si="7"/>
        <v>13</v>
      </c>
      <c r="AE92" s="11"/>
      <c r="AF92" s="14"/>
    </row>
    <row r="93" spans="1:32" s="15" customFormat="1" x14ac:dyDescent="0.55000000000000004">
      <c r="A93" s="11">
        <v>21910306012</v>
      </c>
      <c r="B93" s="11">
        <v>15782</v>
      </c>
      <c r="C93" s="11">
        <v>660</v>
      </c>
      <c r="D93" s="11" t="s">
        <v>84</v>
      </c>
      <c r="E93" s="11">
        <v>882</v>
      </c>
      <c r="F93" s="12" t="s">
        <v>50</v>
      </c>
      <c r="G93" s="11" t="s">
        <v>1</v>
      </c>
      <c r="H93" s="11" t="s">
        <v>85</v>
      </c>
      <c r="I93" s="11">
        <v>25</v>
      </c>
      <c r="J93" s="8">
        <v>41292</v>
      </c>
      <c r="K93" s="34">
        <v>41382</v>
      </c>
      <c r="L93" s="33">
        <v>5</v>
      </c>
      <c r="M93" s="11" t="s">
        <v>91</v>
      </c>
      <c r="N93" s="11" t="s">
        <v>91</v>
      </c>
      <c r="O93" s="40" t="s">
        <v>91</v>
      </c>
      <c r="P93" s="40" t="s">
        <v>91</v>
      </c>
      <c r="Q93" s="40" t="s">
        <v>91</v>
      </c>
      <c r="R93" s="40" t="s">
        <v>91</v>
      </c>
      <c r="S93" s="11" t="s">
        <v>103</v>
      </c>
      <c r="T93" s="12">
        <v>285.3</v>
      </c>
      <c r="U93" s="12">
        <v>49.3</v>
      </c>
      <c r="V93" s="12">
        <v>59</v>
      </c>
      <c r="W93" s="7">
        <v>474</v>
      </c>
      <c r="X93" s="7">
        <v>75</v>
      </c>
      <c r="Y93" s="7">
        <v>21</v>
      </c>
      <c r="Z93" s="7">
        <v>18</v>
      </c>
      <c r="AA93" s="7">
        <v>28</v>
      </c>
      <c r="AB93" s="7">
        <v>0</v>
      </c>
      <c r="AC93" s="7">
        <f t="shared" si="6"/>
        <v>588</v>
      </c>
      <c r="AD93" s="7">
        <f t="shared" si="7"/>
        <v>28</v>
      </c>
      <c r="AE93" s="11"/>
      <c r="AF93" s="14"/>
    </row>
    <row r="94" spans="1:32" s="15" customFormat="1" x14ac:dyDescent="0.55000000000000004">
      <c r="A94" s="11">
        <v>21910303842</v>
      </c>
      <c r="B94" s="11">
        <v>15290</v>
      </c>
      <c r="C94" s="11">
        <v>674</v>
      </c>
      <c r="D94" s="11" t="s">
        <v>84</v>
      </c>
      <c r="E94" s="11">
        <v>757</v>
      </c>
      <c r="F94" s="12" t="s">
        <v>50</v>
      </c>
      <c r="G94" s="11" t="s">
        <v>1</v>
      </c>
      <c r="H94" s="11" t="s">
        <v>85</v>
      </c>
      <c r="I94" s="11">
        <v>25</v>
      </c>
      <c r="J94" s="8">
        <v>41263</v>
      </c>
      <c r="K94" s="34">
        <v>41355</v>
      </c>
      <c r="L94" s="33">
        <v>4</v>
      </c>
      <c r="M94" s="11" t="s">
        <v>91</v>
      </c>
      <c r="N94" s="11" t="s">
        <v>91</v>
      </c>
      <c r="O94" s="40" t="s">
        <v>91</v>
      </c>
      <c r="P94" s="40" t="s">
        <v>91</v>
      </c>
      <c r="Q94" s="40" t="s">
        <v>91</v>
      </c>
      <c r="R94" s="40" t="s">
        <v>91</v>
      </c>
      <c r="S94" s="11" t="s">
        <v>102</v>
      </c>
      <c r="T94" s="12">
        <v>303.89999999999998</v>
      </c>
      <c r="U94" s="12">
        <v>51.9</v>
      </c>
      <c r="V94" s="12">
        <v>39.299999999999997</v>
      </c>
      <c r="W94" s="7">
        <f>1+1+1+1+2+1+2+5+11+9+3+14+4+9+15+5+2+4+5+1+2+4+1+3</f>
        <v>106</v>
      </c>
      <c r="X94" s="7">
        <f>2+1+1+1+1+2+2+2+4+3+4+3+8+5+2+1+4+1+1+1+1</f>
        <v>50</v>
      </c>
      <c r="Y94" s="7">
        <f>1+1+2+1+1+1+1</f>
        <v>8</v>
      </c>
      <c r="Z94" s="7">
        <f>2+2+1+1+1+2+3+2+5+1+3+2+3+1+1+1+1+1</f>
        <v>33</v>
      </c>
      <c r="AA94" s="7">
        <f>1+1+1+1+1</f>
        <v>5</v>
      </c>
      <c r="AB94" s="7">
        <v>0</v>
      </c>
      <c r="AC94" s="7">
        <f t="shared" si="6"/>
        <v>197</v>
      </c>
      <c r="AD94" s="7">
        <f t="shared" si="7"/>
        <v>5</v>
      </c>
      <c r="AE94" s="11"/>
      <c r="AF94" s="14"/>
    </row>
    <row r="95" spans="1:32" s="15" customFormat="1" x14ac:dyDescent="0.55000000000000004">
      <c r="A95" s="11">
        <v>21910303841</v>
      </c>
      <c r="B95" s="11">
        <v>15635</v>
      </c>
      <c r="C95" s="11">
        <v>679</v>
      </c>
      <c r="D95" s="11" t="s">
        <v>84</v>
      </c>
      <c r="E95" s="11">
        <v>762</v>
      </c>
      <c r="F95" s="12" t="s">
        <v>50</v>
      </c>
      <c r="G95" s="11" t="s">
        <v>1</v>
      </c>
      <c r="H95" s="11" t="s">
        <v>85</v>
      </c>
      <c r="I95" s="11">
        <v>25</v>
      </c>
      <c r="J95" s="8">
        <v>41261</v>
      </c>
      <c r="K95" s="34">
        <v>41355</v>
      </c>
      <c r="L95" s="33">
        <v>4</v>
      </c>
      <c r="M95" s="11" t="s">
        <v>91</v>
      </c>
      <c r="N95" s="11" t="s">
        <v>91</v>
      </c>
      <c r="O95" s="40" t="s">
        <v>91</v>
      </c>
      <c r="P95" s="40" t="s">
        <v>91</v>
      </c>
      <c r="Q95" s="40" t="s">
        <v>91</v>
      </c>
      <c r="R95" s="40" t="s">
        <v>91</v>
      </c>
      <c r="S95" s="11" t="s">
        <v>102</v>
      </c>
      <c r="T95" s="12">
        <v>278.7</v>
      </c>
      <c r="U95" s="12">
        <v>38.5</v>
      </c>
      <c r="V95" s="12">
        <v>50.8</v>
      </c>
      <c r="W95" s="7">
        <v>362</v>
      </c>
      <c r="X95" s="7">
        <v>91</v>
      </c>
      <c r="Y95" s="7">
        <v>19</v>
      </c>
      <c r="Z95" s="7">
        <v>28</v>
      </c>
      <c r="AA95" s="7">
        <v>17</v>
      </c>
      <c r="AB95" s="7">
        <v>1</v>
      </c>
      <c r="AC95" s="7">
        <f t="shared" si="6"/>
        <v>500</v>
      </c>
      <c r="AD95" s="7">
        <f t="shared" si="7"/>
        <v>18</v>
      </c>
      <c r="AE95" s="11"/>
      <c r="AF95" s="14"/>
    </row>
    <row r="96" spans="1:32" s="15" customFormat="1" x14ac:dyDescent="0.55000000000000004">
      <c r="A96" s="11">
        <v>21910303852</v>
      </c>
      <c r="B96" s="11">
        <v>15789</v>
      </c>
      <c r="C96" s="11">
        <v>936</v>
      </c>
      <c r="D96" s="11" t="s">
        <v>84</v>
      </c>
      <c r="E96" s="11">
        <v>877</v>
      </c>
      <c r="F96" s="12" t="s">
        <v>50</v>
      </c>
      <c r="G96" s="11" t="s">
        <v>1</v>
      </c>
      <c r="H96" s="11" t="s">
        <v>85</v>
      </c>
      <c r="I96" s="11">
        <v>25</v>
      </c>
      <c r="J96" s="8">
        <v>41289</v>
      </c>
      <c r="K96" s="34">
        <v>41383</v>
      </c>
      <c r="L96" s="33">
        <v>5</v>
      </c>
      <c r="M96" s="11" t="s">
        <v>91</v>
      </c>
      <c r="N96" s="11" t="s">
        <v>91</v>
      </c>
      <c r="O96" s="40" t="s">
        <v>91</v>
      </c>
      <c r="P96" s="40" t="s">
        <v>91</v>
      </c>
      <c r="Q96" s="40" t="s">
        <v>91</v>
      </c>
      <c r="R96" s="40" t="s">
        <v>91</v>
      </c>
      <c r="S96" s="11" t="s">
        <v>103</v>
      </c>
      <c r="T96" s="12">
        <v>254.7</v>
      </c>
      <c r="U96" s="12">
        <v>55.3</v>
      </c>
      <c r="V96" s="12">
        <v>44.1</v>
      </c>
      <c r="W96" s="7">
        <v>420</v>
      </c>
      <c r="X96" s="7">
        <v>56</v>
      </c>
      <c r="Y96" s="7">
        <v>24</v>
      </c>
      <c r="Z96" s="7">
        <v>35</v>
      </c>
      <c r="AA96" s="7">
        <v>11</v>
      </c>
      <c r="AB96" s="7">
        <v>0</v>
      </c>
      <c r="AC96" s="7">
        <f t="shared" si="6"/>
        <v>535</v>
      </c>
      <c r="AD96" s="7">
        <f t="shared" si="7"/>
        <v>11</v>
      </c>
      <c r="AE96" s="11"/>
      <c r="AF96" s="14"/>
    </row>
    <row r="97" spans="1:32" s="15" customFormat="1" x14ac:dyDescent="0.55000000000000004">
      <c r="A97" s="11">
        <v>21910303832</v>
      </c>
      <c r="B97" s="11">
        <v>15634</v>
      </c>
      <c r="C97" s="11">
        <v>1039</v>
      </c>
      <c r="D97" s="11" t="s">
        <v>84</v>
      </c>
      <c r="E97" s="11">
        <v>761</v>
      </c>
      <c r="F97" s="12" t="s">
        <v>50</v>
      </c>
      <c r="G97" s="11" t="s">
        <v>1</v>
      </c>
      <c r="H97" s="11" t="s">
        <v>85</v>
      </c>
      <c r="I97" s="11">
        <v>25</v>
      </c>
      <c r="J97" s="8">
        <v>41261</v>
      </c>
      <c r="K97" s="34">
        <v>41355</v>
      </c>
      <c r="L97" s="33">
        <v>4</v>
      </c>
      <c r="M97" s="11" t="s">
        <v>91</v>
      </c>
      <c r="N97" s="11" t="s">
        <v>91</v>
      </c>
      <c r="O97" s="40" t="s">
        <v>91</v>
      </c>
      <c r="P97" s="40" t="s">
        <v>91</v>
      </c>
      <c r="Q97" s="40" t="s">
        <v>91</v>
      </c>
      <c r="R97" s="40" t="s">
        <v>91</v>
      </c>
      <c r="S97" s="11" t="s">
        <v>102</v>
      </c>
      <c r="T97" s="12">
        <v>308.3</v>
      </c>
      <c r="U97" s="12">
        <v>74.900000000000006</v>
      </c>
      <c r="V97" s="12">
        <v>66.8</v>
      </c>
      <c r="W97" s="7">
        <v>388</v>
      </c>
      <c r="X97" s="7">
        <v>29</v>
      </c>
      <c r="Y97" s="7">
        <v>20</v>
      </c>
      <c r="Z97" s="7">
        <v>28</v>
      </c>
      <c r="AA97" s="7">
        <v>6</v>
      </c>
      <c r="AB97" s="7">
        <v>0</v>
      </c>
      <c r="AC97" s="7">
        <f t="shared" si="6"/>
        <v>465</v>
      </c>
      <c r="AD97" s="7">
        <f t="shared" si="7"/>
        <v>6</v>
      </c>
      <c r="AE97" s="11"/>
      <c r="AF97" s="14"/>
    </row>
    <row r="98" spans="1:32" s="15" customFormat="1" x14ac:dyDescent="0.55000000000000004">
      <c r="A98" s="11">
        <v>21910303851</v>
      </c>
      <c r="B98" s="11">
        <v>15790</v>
      </c>
      <c r="C98" s="11">
        <v>1210</v>
      </c>
      <c r="D98" s="11" t="s">
        <v>84</v>
      </c>
      <c r="E98" s="11">
        <v>891</v>
      </c>
      <c r="F98" s="12" t="s">
        <v>50</v>
      </c>
      <c r="G98" s="11" t="s">
        <v>1</v>
      </c>
      <c r="H98" s="11" t="s">
        <v>85</v>
      </c>
      <c r="I98" s="11">
        <v>25</v>
      </c>
      <c r="J98" s="8">
        <v>41288</v>
      </c>
      <c r="K98" s="34">
        <v>41383</v>
      </c>
      <c r="L98" s="33">
        <v>5</v>
      </c>
      <c r="M98" s="11" t="s">
        <v>91</v>
      </c>
      <c r="N98" s="11" t="s">
        <v>91</v>
      </c>
      <c r="O98" s="40" t="s">
        <v>91</v>
      </c>
      <c r="P98" s="40" t="s">
        <v>91</v>
      </c>
      <c r="Q98" s="40" t="s">
        <v>91</v>
      </c>
      <c r="R98" s="40" t="s">
        <v>91</v>
      </c>
      <c r="S98" s="11" t="s">
        <v>102</v>
      </c>
      <c r="T98" s="12">
        <v>273.2</v>
      </c>
      <c r="U98" s="12">
        <v>51.9</v>
      </c>
      <c r="V98" s="12">
        <v>46.4</v>
      </c>
      <c r="W98" s="7">
        <v>335</v>
      </c>
      <c r="X98" s="7">
        <v>61</v>
      </c>
      <c r="Y98" s="7">
        <v>29</v>
      </c>
      <c r="Z98" s="7">
        <v>42</v>
      </c>
      <c r="AA98" s="7">
        <v>8</v>
      </c>
      <c r="AB98" s="7">
        <v>0</v>
      </c>
      <c r="AC98" s="7">
        <f t="shared" si="6"/>
        <v>467</v>
      </c>
      <c r="AD98" s="7">
        <f t="shared" si="7"/>
        <v>8</v>
      </c>
      <c r="AE98" s="11" t="s">
        <v>4</v>
      </c>
      <c r="AF98" s="14"/>
    </row>
    <row r="99" spans="1:32" s="15" customFormat="1" x14ac:dyDescent="0.55000000000000004">
      <c r="A99" s="11">
        <v>21910303831</v>
      </c>
      <c r="B99" s="11">
        <v>15742</v>
      </c>
      <c r="C99" s="11">
        <v>1224</v>
      </c>
      <c r="D99" s="11" t="s">
        <v>84</v>
      </c>
      <c r="E99" s="11">
        <v>758</v>
      </c>
      <c r="F99" s="12" t="s">
        <v>50</v>
      </c>
      <c r="G99" s="11" t="s">
        <v>1</v>
      </c>
      <c r="H99" s="11" t="s">
        <v>85</v>
      </c>
      <c r="I99" s="11">
        <v>25</v>
      </c>
      <c r="J99" s="8">
        <v>41260</v>
      </c>
      <c r="K99" s="34">
        <v>41353</v>
      </c>
      <c r="L99" s="33">
        <v>4</v>
      </c>
      <c r="M99" s="11" t="s">
        <v>91</v>
      </c>
      <c r="N99" s="11" t="s">
        <v>91</v>
      </c>
      <c r="O99" s="40" t="s">
        <v>91</v>
      </c>
      <c r="P99" s="40" t="s">
        <v>91</v>
      </c>
      <c r="Q99" s="40" t="s">
        <v>91</v>
      </c>
      <c r="R99" s="40" t="s">
        <v>91</v>
      </c>
      <c r="S99" s="66" t="s">
        <v>102</v>
      </c>
      <c r="T99" s="12">
        <v>349.5</v>
      </c>
      <c r="U99" s="12">
        <v>52.8</v>
      </c>
      <c r="V99" s="12">
        <v>52.4</v>
      </c>
      <c r="W99" s="7">
        <v>232</v>
      </c>
      <c r="X99" s="7">
        <v>90</v>
      </c>
      <c r="Y99" s="7">
        <v>24</v>
      </c>
      <c r="Z99" s="7">
        <v>28</v>
      </c>
      <c r="AA99" s="7">
        <v>13</v>
      </c>
      <c r="AB99" s="7">
        <v>0</v>
      </c>
      <c r="AC99" s="7">
        <f t="shared" si="6"/>
        <v>374</v>
      </c>
      <c r="AD99" s="7">
        <f t="shared" si="7"/>
        <v>13</v>
      </c>
      <c r="AE99" s="11"/>
      <c r="AF99" s="14"/>
    </row>
    <row r="100" spans="1:32" s="15" customFormat="1" x14ac:dyDescent="0.55000000000000004">
      <c r="A100" s="11">
        <v>21910305102</v>
      </c>
      <c r="B100" s="11">
        <v>15781</v>
      </c>
      <c r="C100" s="11">
        <v>109</v>
      </c>
      <c r="D100" s="11" t="s">
        <v>84</v>
      </c>
      <c r="E100" s="11">
        <v>898</v>
      </c>
      <c r="F100" s="12" t="s">
        <v>50</v>
      </c>
      <c r="G100" s="11" t="s">
        <v>2</v>
      </c>
      <c r="H100" s="11" t="s">
        <v>85</v>
      </c>
      <c r="I100" s="11">
        <v>250</v>
      </c>
      <c r="J100" s="8">
        <v>41289</v>
      </c>
      <c r="K100" s="34">
        <v>41382</v>
      </c>
      <c r="L100" s="33">
        <v>5</v>
      </c>
      <c r="M100" s="11" t="s">
        <v>91</v>
      </c>
      <c r="N100" s="11" t="s">
        <v>91</v>
      </c>
      <c r="O100" s="40" t="s">
        <v>91</v>
      </c>
      <c r="P100" s="40" t="s">
        <v>91</v>
      </c>
      <c r="Q100" s="40" t="s">
        <v>91</v>
      </c>
      <c r="R100" s="40" t="s">
        <v>91</v>
      </c>
      <c r="S100" s="63" t="s">
        <v>105</v>
      </c>
      <c r="T100" s="12">
        <v>286.7</v>
      </c>
      <c r="U100" s="12">
        <v>49.8</v>
      </c>
      <c r="V100" s="12">
        <v>52.4</v>
      </c>
      <c r="W100" s="7">
        <v>295</v>
      </c>
      <c r="X100" s="7">
        <v>55</v>
      </c>
      <c r="Y100" s="7">
        <v>27</v>
      </c>
      <c r="Z100" s="7">
        <v>30</v>
      </c>
      <c r="AA100" s="7">
        <v>18</v>
      </c>
      <c r="AB100" s="7">
        <v>0</v>
      </c>
      <c r="AC100" s="7">
        <f t="shared" si="6"/>
        <v>407</v>
      </c>
      <c r="AD100" s="7">
        <f t="shared" si="7"/>
        <v>18</v>
      </c>
      <c r="AE100" s="11" t="s">
        <v>4</v>
      </c>
      <c r="AF100" s="14"/>
    </row>
    <row r="101" spans="1:32" s="15" customFormat="1" x14ac:dyDescent="0.55000000000000004">
      <c r="A101" s="11">
        <v>21910302962</v>
      </c>
      <c r="B101" s="11">
        <v>15750</v>
      </c>
      <c r="C101" s="11">
        <v>318</v>
      </c>
      <c r="D101" s="11" t="s">
        <v>84</v>
      </c>
      <c r="E101" s="11">
        <v>783</v>
      </c>
      <c r="F101" s="12" t="s">
        <v>50</v>
      </c>
      <c r="G101" s="11" t="s">
        <v>2</v>
      </c>
      <c r="H101" s="11" t="s">
        <v>85</v>
      </c>
      <c r="I101" s="11">
        <v>250</v>
      </c>
      <c r="J101" s="8">
        <v>41261</v>
      </c>
      <c r="K101" s="34">
        <v>41355</v>
      </c>
      <c r="L101" s="33">
        <v>4</v>
      </c>
      <c r="M101" s="11" t="s">
        <v>91</v>
      </c>
      <c r="N101" s="11" t="s">
        <v>91</v>
      </c>
      <c r="O101" s="40" t="s">
        <v>91</v>
      </c>
      <c r="P101" s="40" t="s">
        <v>91</v>
      </c>
      <c r="Q101" s="40" t="s">
        <v>91</v>
      </c>
      <c r="R101" s="40" t="s">
        <v>91</v>
      </c>
      <c r="S101" s="11" t="s">
        <v>5</v>
      </c>
      <c r="T101" s="12">
        <v>262</v>
      </c>
      <c r="U101" s="12">
        <v>40.5</v>
      </c>
      <c r="V101" s="12">
        <v>34</v>
      </c>
      <c r="W101" s="7">
        <v>222</v>
      </c>
      <c r="X101" s="7">
        <v>43</v>
      </c>
      <c r="Y101" s="7">
        <v>14</v>
      </c>
      <c r="Z101" s="7">
        <v>9</v>
      </c>
      <c r="AA101" s="7">
        <v>12</v>
      </c>
      <c r="AB101" s="7">
        <v>0</v>
      </c>
      <c r="AC101" s="7">
        <f t="shared" si="6"/>
        <v>288</v>
      </c>
      <c r="AD101" s="7">
        <f t="shared" si="7"/>
        <v>12</v>
      </c>
      <c r="AE101" s="11" t="s">
        <v>4</v>
      </c>
      <c r="AF101" s="14"/>
    </row>
    <row r="102" spans="1:32" s="15" customFormat="1" x14ac:dyDescent="0.55000000000000004">
      <c r="A102" s="11">
        <v>21910305071</v>
      </c>
      <c r="B102" s="11">
        <v>15270</v>
      </c>
      <c r="C102" s="11">
        <v>342</v>
      </c>
      <c r="D102" s="11" t="s">
        <v>84</v>
      </c>
      <c r="E102" s="11">
        <v>772</v>
      </c>
      <c r="F102" s="12" t="s">
        <v>50</v>
      </c>
      <c r="G102" s="11" t="s">
        <v>2</v>
      </c>
      <c r="H102" s="11" t="s">
        <v>85</v>
      </c>
      <c r="I102" s="11">
        <v>250</v>
      </c>
      <c r="J102" s="8">
        <v>41260</v>
      </c>
      <c r="K102" s="34">
        <v>41352</v>
      </c>
      <c r="L102" s="33">
        <v>4</v>
      </c>
      <c r="M102" s="11" t="s">
        <v>91</v>
      </c>
      <c r="N102" s="11" t="s">
        <v>91</v>
      </c>
      <c r="O102" s="40" t="s">
        <v>91</v>
      </c>
      <c r="P102" s="40" t="s">
        <v>91</v>
      </c>
      <c r="Q102" s="40" t="s">
        <v>91</v>
      </c>
      <c r="R102" s="40" t="s">
        <v>91</v>
      </c>
      <c r="S102" s="11" t="s">
        <v>102</v>
      </c>
      <c r="T102" s="12">
        <v>278.8</v>
      </c>
      <c r="U102" s="12">
        <v>42.4</v>
      </c>
      <c r="V102" s="12">
        <v>45.9</v>
      </c>
      <c r="W102" s="7">
        <v>101</v>
      </c>
      <c r="X102" s="7">
        <v>34</v>
      </c>
      <c r="Y102" s="7">
        <v>18</v>
      </c>
      <c r="Z102" s="7">
        <v>32</v>
      </c>
      <c r="AA102" s="7">
        <v>0</v>
      </c>
      <c r="AB102" s="7">
        <v>2</v>
      </c>
      <c r="AC102" s="7">
        <f t="shared" si="6"/>
        <v>185</v>
      </c>
      <c r="AD102" s="7">
        <f t="shared" si="7"/>
        <v>2</v>
      </c>
      <c r="AE102" s="11"/>
      <c r="AF102" s="14"/>
    </row>
    <row r="103" spans="1:32" s="15" customFormat="1" x14ac:dyDescent="0.55000000000000004">
      <c r="A103" s="11">
        <v>21910305061</v>
      </c>
      <c r="B103" s="11">
        <v>15735</v>
      </c>
      <c r="C103" s="11">
        <v>521</v>
      </c>
      <c r="D103" s="11" t="s">
        <v>84</v>
      </c>
      <c r="E103" s="11">
        <v>782</v>
      </c>
      <c r="F103" s="12" t="s">
        <v>50</v>
      </c>
      <c r="G103" s="11" t="s">
        <v>2</v>
      </c>
      <c r="H103" s="11" t="s">
        <v>85</v>
      </c>
      <c r="I103" s="11">
        <v>250</v>
      </c>
      <c r="J103" s="8">
        <v>41262</v>
      </c>
      <c r="K103" s="34">
        <v>41352</v>
      </c>
      <c r="L103" s="33">
        <v>4</v>
      </c>
      <c r="M103" s="11" t="s">
        <v>91</v>
      </c>
      <c r="N103" s="11" t="s">
        <v>91</v>
      </c>
      <c r="O103" s="40" t="s">
        <v>91</v>
      </c>
      <c r="P103" s="40" t="s">
        <v>91</v>
      </c>
      <c r="Q103" s="40" t="s">
        <v>91</v>
      </c>
      <c r="R103" s="40" t="s">
        <v>91</v>
      </c>
      <c r="S103" s="65" t="s">
        <v>101</v>
      </c>
      <c r="T103" s="12">
        <v>241.7</v>
      </c>
      <c r="U103" s="12">
        <v>44.8</v>
      </c>
      <c r="V103" s="12">
        <v>64.599999999999994</v>
      </c>
      <c r="W103" s="7">
        <v>152</v>
      </c>
      <c r="X103" s="7">
        <v>42</v>
      </c>
      <c r="Y103" s="7">
        <v>4</v>
      </c>
      <c r="Z103" s="7">
        <v>15</v>
      </c>
      <c r="AA103" s="7">
        <v>11</v>
      </c>
      <c r="AB103" s="7">
        <v>0</v>
      </c>
      <c r="AC103" s="7">
        <f t="shared" si="6"/>
        <v>213</v>
      </c>
      <c r="AD103" s="7">
        <f t="shared" si="7"/>
        <v>11</v>
      </c>
      <c r="AE103" s="11" t="s">
        <v>4</v>
      </c>
      <c r="AF103" s="14"/>
    </row>
    <row r="104" spans="1:32" s="15" customFormat="1" x14ac:dyDescent="0.55000000000000004">
      <c r="A104" s="11">
        <v>21910305101</v>
      </c>
      <c r="B104" s="11">
        <v>15271</v>
      </c>
      <c r="C104" s="11">
        <v>570</v>
      </c>
      <c r="D104" s="11" t="s">
        <v>84</v>
      </c>
      <c r="E104" s="11">
        <v>907</v>
      </c>
      <c r="F104" s="12" t="s">
        <v>50</v>
      </c>
      <c r="G104" s="11" t="s">
        <v>2</v>
      </c>
      <c r="H104" s="11" t="s">
        <v>85</v>
      </c>
      <c r="I104" s="11">
        <v>250</v>
      </c>
      <c r="J104" s="8">
        <v>41288</v>
      </c>
      <c r="K104" s="34">
        <v>41380</v>
      </c>
      <c r="L104" s="33">
        <v>5</v>
      </c>
      <c r="M104" s="11" t="s">
        <v>91</v>
      </c>
      <c r="N104" s="11" t="s">
        <v>91</v>
      </c>
      <c r="O104" s="40" t="s">
        <v>91</v>
      </c>
      <c r="P104" s="40" t="s">
        <v>91</v>
      </c>
      <c r="Q104" s="40" t="s">
        <v>91</v>
      </c>
      <c r="R104" s="40" t="s">
        <v>91</v>
      </c>
      <c r="S104" s="11" t="s">
        <v>102</v>
      </c>
      <c r="T104" s="12">
        <v>286.2</v>
      </c>
      <c r="U104" s="12">
        <v>62.4</v>
      </c>
      <c r="V104" s="12">
        <v>60</v>
      </c>
      <c r="W104" s="7">
        <v>82</v>
      </c>
      <c r="X104" s="7">
        <v>26</v>
      </c>
      <c r="Y104" s="7">
        <v>22</v>
      </c>
      <c r="Z104" s="7">
        <v>57</v>
      </c>
      <c r="AA104" s="7">
        <v>0</v>
      </c>
      <c r="AB104" s="7">
        <v>0</v>
      </c>
      <c r="AC104" s="7">
        <f t="shared" si="6"/>
        <v>187</v>
      </c>
      <c r="AD104" s="7">
        <f t="shared" si="7"/>
        <v>0</v>
      </c>
      <c r="AE104" s="11" t="s">
        <v>4</v>
      </c>
      <c r="AF104" s="14"/>
    </row>
    <row r="105" spans="1:32" s="15" customFormat="1" x14ac:dyDescent="0.55000000000000004">
      <c r="A105" s="11">
        <v>21910305092</v>
      </c>
      <c r="B105" s="11">
        <v>15272</v>
      </c>
      <c r="C105" s="11">
        <v>1007</v>
      </c>
      <c r="D105" s="11" t="s">
        <v>84</v>
      </c>
      <c r="E105" s="11">
        <v>901</v>
      </c>
      <c r="F105" s="12" t="s">
        <v>50</v>
      </c>
      <c r="G105" s="11" t="s">
        <v>2</v>
      </c>
      <c r="H105" s="11" t="s">
        <v>85</v>
      </c>
      <c r="I105" s="11">
        <v>250</v>
      </c>
      <c r="J105" s="8">
        <v>41289</v>
      </c>
      <c r="K105" s="34">
        <v>41379</v>
      </c>
      <c r="L105" s="33">
        <v>5</v>
      </c>
      <c r="M105" s="11" t="s">
        <v>91</v>
      </c>
      <c r="N105" s="11" t="s">
        <v>91</v>
      </c>
      <c r="O105" s="40" t="s">
        <v>91</v>
      </c>
      <c r="P105" s="40" t="s">
        <v>91</v>
      </c>
      <c r="Q105" s="40" t="s">
        <v>91</v>
      </c>
      <c r="R105" s="40" t="s">
        <v>91</v>
      </c>
      <c r="S105" s="11" t="s">
        <v>102</v>
      </c>
      <c r="T105" s="12">
        <v>293.2</v>
      </c>
      <c r="U105" s="12">
        <v>46.7</v>
      </c>
      <c r="V105" s="12">
        <v>55.4</v>
      </c>
      <c r="W105" s="7">
        <v>84</v>
      </c>
      <c r="X105" s="7">
        <v>18</v>
      </c>
      <c r="Y105" s="7">
        <v>24</v>
      </c>
      <c r="Z105" s="7">
        <v>50</v>
      </c>
      <c r="AA105" s="7">
        <v>0</v>
      </c>
      <c r="AB105" s="7">
        <v>2</v>
      </c>
      <c r="AC105" s="7">
        <f t="shared" si="6"/>
        <v>176</v>
      </c>
      <c r="AD105" s="7">
        <f t="shared" si="7"/>
        <v>2</v>
      </c>
      <c r="AE105" s="11" t="s">
        <v>4</v>
      </c>
      <c r="AF105" s="14"/>
    </row>
    <row r="106" spans="1:32" s="15" customFormat="1" x14ac:dyDescent="0.55000000000000004">
      <c r="A106" s="11">
        <v>21910305062</v>
      </c>
      <c r="B106" s="11">
        <v>15618</v>
      </c>
      <c r="C106" s="11">
        <v>1016</v>
      </c>
      <c r="D106" s="11" t="s">
        <v>84</v>
      </c>
      <c r="E106" s="11">
        <v>780</v>
      </c>
      <c r="F106" s="12" t="s">
        <v>50</v>
      </c>
      <c r="G106" s="11" t="s">
        <v>2</v>
      </c>
      <c r="H106" s="11" t="s">
        <v>85</v>
      </c>
      <c r="I106" s="11">
        <v>250</v>
      </c>
      <c r="J106" s="8">
        <v>41267</v>
      </c>
      <c r="K106" s="34">
        <v>41354</v>
      </c>
      <c r="L106" s="33">
        <v>4</v>
      </c>
      <c r="M106" s="11" t="s">
        <v>91</v>
      </c>
      <c r="N106" s="11" t="s">
        <v>91</v>
      </c>
      <c r="O106" s="40" t="s">
        <v>91</v>
      </c>
      <c r="P106" s="40" t="s">
        <v>91</v>
      </c>
      <c r="Q106" s="40" t="s">
        <v>91</v>
      </c>
      <c r="R106" s="40" t="s">
        <v>91</v>
      </c>
      <c r="S106" s="66" t="s">
        <v>102</v>
      </c>
      <c r="T106" s="12">
        <v>260.3</v>
      </c>
      <c r="U106" s="12">
        <v>56.5</v>
      </c>
      <c r="V106" s="12">
        <v>43.8</v>
      </c>
      <c r="W106" s="7">
        <v>288</v>
      </c>
      <c r="X106" s="7">
        <v>130</v>
      </c>
      <c r="Y106" s="7">
        <v>19</v>
      </c>
      <c r="Z106" s="7">
        <v>28</v>
      </c>
      <c r="AA106" s="7">
        <v>5</v>
      </c>
      <c r="AB106" s="7">
        <v>0</v>
      </c>
      <c r="AC106" s="7">
        <f t="shared" si="6"/>
        <v>465</v>
      </c>
      <c r="AD106" s="7">
        <f t="shared" si="7"/>
        <v>5</v>
      </c>
      <c r="AE106" s="11" t="s">
        <v>4</v>
      </c>
      <c r="AF106" s="14"/>
    </row>
    <row r="107" spans="1:32" s="15" customFormat="1" x14ac:dyDescent="0.55000000000000004">
      <c r="A107" s="16">
        <v>21910305091</v>
      </c>
      <c r="B107" s="11" t="s">
        <v>33</v>
      </c>
      <c r="C107" s="11">
        <v>1206</v>
      </c>
      <c r="D107" s="17" t="s">
        <v>84</v>
      </c>
      <c r="E107" s="11">
        <v>900</v>
      </c>
      <c r="F107" s="12" t="s">
        <v>50</v>
      </c>
      <c r="G107" s="17" t="s">
        <v>2</v>
      </c>
      <c r="H107" s="17" t="s">
        <v>85</v>
      </c>
      <c r="I107" s="17">
        <v>250</v>
      </c>
      <c r="J107" s="34">
        <v>41289</v>
      </c>
      <c r="K107" s="34">
        <v>41383</v>
      </c>
      <c r="L107" s="33">
        <v>5</v>
      </c>
      <c r="M107" s="17" t="s">
        <v>91</v>
      </c>
      <c r="N107" s="17" t="s">
        <v>91</v>
      </c>
      <c r="O107" s="40" t="s">
        <v>91</v>
      </c>
      <c r="P107" s="40" t="s">
        <v>91</v>
      </c>
      <c r="Q107" s="40" t="s">
        <v>91</v>
      </c>
      <c r="R107" s="40" t="s">
        <v>91</v>
      </c>
      <c r="S107" s="33" t="s">
        <v>103</v>
      </c>
      <c r="T107" s="17">
        <v>374.4</v>
      </c>
      <c r="U107" s="17">
        <v>5.4</v>
      </c>
      <c r="V107" s="18">
        <v>2</v>
      </c>
      <c r="W107" s="11" t="s">
        <v>83</v>
      </c>
      <c r="X107" s="11" t="s">
        <v>83</v>
      </c>
      <c r="Y107" s="11" t="s">
        <v>83</v>
      </c>
      <c r="Z107" s="11" t="s">
        <v>83</v>
      </c>
      <c r="AA107" s="11" t="s">
        <v>83</v>
      </c>
      <c r="AB107" s="11" t="s">
        <v>83</v>
      </c>
      <c r="AC107" s="11" t="s">
        <v>83</v>
      </c>
      <c r="AD107" s="11" t="s">
        <v>83</v>
      </c>
      <c r="AE107" s="17" t="s">
        <v>31</v>
      </c>
      <c r="AF107" s="14"/>
    </row>
    <row r="108" spans="1:32" s="15" customFormat="1" x14ac:dyDescent="0.55000000000000004">
      <c r="A108" s="11">
        <v>21910302961</v>
      </c>
      <c r="B108" s="11">
        <v>15620</v>
      </c>
      <c r="C108" s="11">
        <v>1256</v>
      </c>
      <c r="D108" s="11" t="s">
        <v>84</v>
      </c>
      <c r="E108" s="11">
        <v>779</v>
      </c>
      <c r="F108" s="12" t="s">
        <v>50</v>
      </c>
      <c r="G108" s="11" t="s">
        <v>2</v>
      </c>
      <c r="H108" s="11" t="s">
        <v>85</v>
      </c>
      <c r="I108" s="11">
        <v>250</v>
      </c>
      <c r="J108" s="8">
        <v>41261</v>
      </c>
      <c r="K108" s="34">
        <v>41351</v>
      </c>
      <c r="L108" s="33">
        <v>4</v>
      </c>
      <c r="M108" s="11" t="s">
        <v>91</v>
      </c>
      <c r="N108" s="11" t="s">
        <v>91</v>
      </c>
      <c r="O108" s="40" t="s">
        <v>91</v>
      </c>
      <c r="P108" s="40" t="s">
        <v>91</v>
      </c>
      <c r="Q108" s="40" t="s">
        <v>91</v>
      </c>
      <c r="R108" s="40" t="s">
        <v>91</v>
      </c>
      <c r="S108" s="11" t="s">
        <v>102</v>
      </c>
      <c r="T108" s="12">
        <v>277.89999999999998</v>
      </c>
      <c r="U108" s="12">
        <v>63.8</v>
      </c>
      <c r="V108" s="12">
        <v>48.3</v>
      </c>
      <c r="W108" s="7">
        <v>336</v>
      </c>
      <c r="X108" s="7">
        <v>43</v>
      </c>
      <c r="Y108" s="7">
        <v>55</v>
      </c>
      <c r="Z108" s="7">
        <v>26</v>
      </c>
      <c r="AA108" s="7">
        <v>6</v>
      </c>
      <c r="AB108" s="7">
        <v>0</v>
      </c>
      <c r="AC108" s="7">
        <f t="shared" ref="AC108:AC124" si="8">W108+X108+Y108+Z108</f>
        <v>460</v>
      </c>
      <c r="AD108" s="7">
        <f t="shared" ref="AD108:AD124" si="9">AA108+AB108</f>
        <v>6</v>
      </c>
      <c r="AE108" s="11" t="s">
        <v>4</v>
      </c>
      <c r="AF108" s="14"/>
    </row>
    <row r="109" spans="1:32" s="15" customFormat="1" x14ac:dyDescent="0.55000000000000004">
      <c r="A109" s="11">
        <v>21910305072</v>
      </c>
      <c r="B109" s="11">
        <v>15758</v>
      </c>
      <c r="C109" s="11">
        <v>1268</v>
      </c>
      <c r="D109" s="11" t="s">
        <v>84</v>
      </c>
      <c r="E109" s="11">
        <v>776</v>
      </c>
      <c r="F109" s="12" t="s">
        <v>50</v>
      </c>
      <c r="G109" s="11" t="s">
        <v>2</v>
      </c>
      <c r="H109" s="11" t="s">
        <v>85</v>
      </c>
      <c r="I109" s="11">
        <v>250</v>
      </c>
      <c r="J109" s="8">
        <v>41260</v>
      </c>
      <c r="K109" s="34">
        <v>41355</v>
      </c>
      <c r="L109" s="33">
        <v>4</v>
      </c>
      <c r="M109" s="11" t="s">
        <v>91</v>
      </c>
      <c r="N109" s="11" t="s">
        <v>91</v>
      </c>
      <c r="O109" s="40" t="s">
        <v>91</v>
      </c>
      <c r="P109" s="40" t="s">
        <v>91</v>
      </c>
      <c r="Q109" s="40" t="s">
        <v>91</v>
      </c>
      <c r="R109" s="40" t="s">
        <v>91</v>
      </c>
      <c r="S109" s="11" t="s">
        <v>103</v>
      </c>
      <c r="T109" s="12">
        <v>307.89999999999998</v>
      </c>
      <c r="U109" s="12">
        <v>50.1</v>
      </c>
      <c r="V109" s="12">
        <v>50.5</v>
      </c>
      <c r="W109" s="7">
        <v>386</v>
      </c>
      <c r="X109" s="7">
        <v>111</v>
      </c>
      <c r="Y109" s="7">
        <v>21</v>
      </c>
      <c r="Z109" s="7">
        <v>50</v>
      </c>
      <c r="AA109" s="7">
        <v>40</v>
      </c>
      <c r="AB109" s="7">
        <v>6</v>
      </c>
      <c r="AC109" s="7">
        <f t="shared" si="8"/>
        <v>568</v>
      </c>
      <c r="AD109" s="7">
        <f t="shared" si="9"/>
        <v>46</v>
      </c>
      <c r="AE109" s="11" t="s">
        <v>4</v>
      </c>
      <c r="AF109" s="14"/>
    </row>
    <row r="110" spans="1:32" s="15" customFormat="1" x14ac:dyDescent="0.55000000000000004">
      <c r="A110" s="11">
        <v>21910303982</v>
      </c>
      <c r="B110" s="11">
        <v>15261</v>
      </c>
      <c r="C110" s="11">
        <v>181</v>
      </c>
      <c r="D110" s="11" t="s">
        <v>84</v>
      </c>
      <c r="E110" s="11">
        <v>776</v>
      </c>
      <c r="F110" s="12" t="s">
        <v>50</v>
      </c>
      <c r="G110" s="11" t="s">
        <v>1</v>
      </c>
      <c r="H110" s="11" t="s">
        <v>85</v>
      </c>
      <c r="I110" s="11">
        <v>250</v>
      </c>
      <c r="J110" s="8">
        <v>41260</v>
      </c>
      <c r="K110" s="34">
        <v>41354</v>
      </c>
      <c r="L110" s="33">
        <v>4</v>
      </c>
      <c r="M110" s="11" t="s">
        <v>91</v>
      </c>
      <c r="N110" s="11" t="s">
        <v>91</v>
      </c>
      <c r="O110" s="40" t="s">
        <v>91</v>
      </c>
      <c r="P110" s="40" t="s">
        <v>91</v>
      </c>
      <c r="Q110" s="40" t="s">
        <v>91</v>
      </c>
      <c r="R110" s="40" t="s">
        <v>91</v>
      </c>
      <c r="S110" s="11" t="s">
        <v>102</v>
      </c>
      <c r="T110" s="12">
        <v>281.2</v>
      </c>
      <c r="U110" s="12">
        <v>43.7</v>
      </c>
      <c r="V110" s="12">
        <v>44.8</v>
      </c>
      <c r="W110" s="7">
        <v>81</v>
      </c>
      <c r="X110" s="7">
        <v>19</v>
      </c>
      <c r="Y110" s="7">
        <v>23</v>
      </c>
      <c r="Z110" s="7">
        <v>31</v>
      </c>
      <c r="AA110" s="7">
        <v>0</v>
      </c>
      <c r="AB110" s="7">
        <v>3</v>
      </c>
      <c r="AC110" s="7">
        <f t="shared" si="8"/>
        <v>154</v>
      </c>
      <c r="AD110" s="7">
        <f t="shared" si="9"/>
        <v>3</v>
      </c>
      <c r="AE110" s="11" t="s">
        <v>4</v>
      </c>
      <c r="AF110" s="14"/>
    </row>
    <row r="111" spans="1:32" s="15" customFormat="1" x14ac:dyDescent="0.55000000000000004">
      <c r="A111" s="11">
        <v>21910303992</v>
      </c>
      <c r="B111" s="11">
        <v>15734</v>
      </c>
      <c r="C111" s="11">
        <v>253</v>
      </c>
      <c r="D111" s="11" t="s">
        <v>84</v>
      </c>
      <c r="E111" s="11">
        <v>769</v>
      </c>
      <c r="F111" s="12" t="s">
        <v>50</v>
      </c>
      <c r="G111" s="11" t="s">
        <v>1</v>
      </c>
      <c r="H111" s="11" t="s">
        <v>85</v>
      </c>
      <c r="I111" s="11">
        <v>250</v>
      </c>
      <c r="J111" s="8">
        <v>41261</v>
      </c>
      <c r="K111" s="34">
        <v>41352</v>
      </c>
      <c r="L111" s="33">
        <v>4</v>
      </c>
      <c r="M111" s="11" t="s">
        <v>91</v>
      </c>
      <c r="N111" s="11" t="s">
        <v>91</v>
      </c>
      <c r="O111" s="40" t="s">
        <v>91</v>
      </c>
      <c r="P111" s="40" t="s">
        <v>91</v>
      </c>
      <c r="Q111" s="40" t="s">
        <v>91</v>
      </c>
      <c r="R111" s="40" t="s">
        <v>91</v>
      </c>
      <c r="S111" s="11" t="s">
        <v>103</v>
      </c>
      <c r="T111" s="12">
        <v>304.60000000000002</v>
      </c>
      <c r="U111" s="12">
        <v>59.9</v>
      </c>
      <c r="V111" s="12">
        <v>53.2</v>
      </c>
      <c r="W111" s="7">
        <v>118</v>
      </c>
      <c r="X111" s="7">
        <v>42</v>
      </c>
      <c r="Y111" s="7">
        <v>14</v>
      </c>
      <c r="Z111" s="7">
        <v>26</v>
      </c>
      <c r="AA111" s="7">
        <v>3</v>
      </c>
      <c r="AB111" s="7">
        <v>0</v>
      </c>
      <c r="AC111" s="7">
        <f t="shared" si="8"/>
        <v>200</v>
      </c>
      <c r="AD111" s="7">
        <f t="shared" si="9"/>
        <v>3</v>
      </c>
      <c r="AE111" s="11" t="s">
        <v>4</v>
      </c>
      <c r="AF111" s="14"/>
    </row>
    <row r="112" spans="1:32" s="15" customFormat="1" x14ac:dyDescent="0.55000000000000004">
      <c r="A112" s="11">
        <v>21910306161</v>
      </c>
      <c r="B112" s="11">
        <v>15262</v>
      </c>
      <c r="C112" s="11">
        <v>470</v>
      </c>
      <c r="D112" s="11" t="s">
        <v>84</v>
      </c>
      <c r="E112" s="11">
        <v>907</v>
      </c>
      <c r="F112" s="12" t="s">
        <v>50</v>
      </c>
      <c r="G112" s="11" t="s">
        <v>1</v>
      </c>
      <c r="H112" s="11" t="s">
        <v>85</v>
      </c>
      <c r="I112" s="11">
        <v>250</v>
      </c>
      <c r="J112" s="8">
        <v>41288</v>
      </c>
      <c r="K112" s="34">
        <v>41383</v>
      </c>
      <c r="L112" s="33">
        <v>5</v>
      </c>
      <c r="M112" s="11" t="s">
        <v>91</v>
      </c>
      <c r="N112" s="11" t="s">
        <v>91</v>
      </c>
      <c r="O112" s="40" t="s">
        <v>91</v>
      </c>
      <c r="P112" s="40" t="s">
        <v>91</v>
      </c>
      <c r="Q112" s="40" t="s">
        <v>91</v>
      </c>
      <c r="R112" s="40" t="s">
        <v>91</v>
      </c>
      <c r="S112" s="11" t="s">
        <v>102</v>
      </c>
      <c r="T112" s="12">
        <v>283</v>
      </c>
      <c r="U112" s="12">
        <v>43</v>
      </c>
      <c r="V112" s="12">
        <v>47</v>
      </c>
      <c r="W112" s="7">
        <v>132</v>
      </c>
      <c r="X112" s="7">
        <v>25</v>
      </c>
      <c r="Y112" s="7">
        <v>18</v>
      </c>
      <c r="Z112" s="7">
        <v>60</v>
      </c>
      <c r="AA112" s="7">
        <v>0</v>
      </c>
      <c r="AB112" s="7">
        <v>0</v>
      </c>
      <c r="AC112" s="7">
        <f t="shared" si="8"/>
        <v>235</v>
      </c>
      <c r="AD112" s="7">
        <f t="shared" si="9"/>
        <v>0</v>
      </c>
      <c r="AE112" s="11" t="s">
        <v>4</v>
      </c>
      <c r="AF112" s="14"/>
    </row>
    <row r="113" spans="1:32" s="15" customFormat="1" x14ac:dyDescent="0.55000000000000004">
      <c r="A113" s="11">
        <v>21910306162</v>
      </c>
      <c r="B113" s="11">
        <v>15263</v>
      </c>
      <c r="C113" s="11">
        <v>540</v>
      </c>
      <c r="D113" s="11" t="s">
        <v>84</v>
      </c>
      <c r="E113" s="11">
        <v>898</v>
      </c>
      <c r="F113" s="12" t="s">
        <v>50</v>
      </c>
      <c r="G113" s="11" t="s">
        <v>1</v>
      </c>
      <c r="H113" s="11" t="s">
        <v>85</v>
      </c>
      <c r="I113" s="11">
        <v>250</v>
      </c>
      <c r="J113" s="8">
        <v>41289</v>
      </c>
      <c r="K113" s="34">
        <v>41380</v>
      </c>
      <c r="L113" s="33">
        <v>5</v>
      </c>
      <c r="M113" s="11" t="s">
        <v>91</v>
      </c>
      <c r="N113" s="11" t="s">
        <v>91</v>
      </c>
      <c r="O113" s="40" t="s">
        <v>91</v>
      </c>
      <c r="P113" s="40" t="s">
        <v>91</v>
      </c>
      <c r="Q113" s="40" t="s">
        <v>91</v>
      </c>
      <c r="R113" s="40" t="s">
        <v>91</v>
      </c>
      <c r="S113" s="11" t="s">
        <v>102</v>
      </c>
      <c r="T113" s="12">
        <v>303.8</v>
      </c>
      <c r="U113" s="12">
        <v>61.2</v>
      </c>
      <c r="V113" s="12">
        <v>37.1</v>
      </c>
      <c r="W113" s="7">
        <v>53</v>
      </c>
      <c r="X113" s="7">
        <v>13</v>
      </c>
      <c r="Y113" s="7">
        <v>11</v>
      </c>
      <c r="Z113" s="7">
        <v>34</v>
      </c>
      <c r="AA113" s="7">
        <v>0</v>
      </c>
      <c r="AB113" s="7">
        <v>0</v>
      </c>
      <c r="AC113" s="7">
        <f t="shared" si="8"/>
        <v>111</v>
      </c>
      <c r="AD113" s="7">
        <f t="shared" si="9"/>
        <v>0</v>
      </c>
      <c r="AE113" s="11" t="s">
        <v>4</v>
      </c>
      <c r="AF113" s="14"/>
    </row>
    <row r="114" spans="1:32" s="15" customFormat="1" x14ac:dyDescent="0.55000000000000004">
      <c r="A114" s="11">
        <v>21910303991</v>
      </c>
      <c r="B114" s="11">
        <v>15753</v>
      </c>
      <c r="C114" s="11">
        <v>572</v>
      </c>
      <c r="D114" s="11" t="s">
        <v>84</v>
      </c>
      <c r="E114" s="11">
        <v>768</v>
      </c>
      <c r="F114" s="12" t="s">
        <v>50</v>
      </c>
      <c r="G114" s="11" t="s">
        <v>1</v>
      </c>
      <c r="H114" s="11" t="s">
        <v>85</v>
      </c>
      <c r="I114" s="11">
        <v>250</v>
      </c>
      <c r="J114" s="8">
        <v>41261</v>
      </c>
      <c r="K114" s="34">
        <v>41355</v>
      </c>
      <c r="L114" s="33">
        <v>4</v>
      </c>
      <c r="M114" s="11" t="s">
        <v>91</v>
      </c>
      <c r="N114" s="11" t="s">
        <v>91</v>
      </c>
      <c r="O114" s="40" t="s">
        <v>91</v>
      </c>
      <c r="P114" s="40" t="s">
        <v>91</v>
      </c>
      <c r="Q114" s="40" t="s">
        <v>91</v>
      </c>
      <c r="R114" s="40" t="s">
        <v>91</v>
      </c>
      <c r="S114" s="11" t="s">
        <v>103</v>
      </c>
      <c r="T114" s="12">
        <v>282.39999999999998</v>
      </c>
      <c r="U114" s="12">
        <v>61.1</v>
      </c>
      <c r="V114" s="12">
        <v>42.8</v>
      </c>
      <c r="W114" s="7">
        <v>377</v>
      </c>
      <c r="X114" s="7">
        <v>62</v>
      </c>
      <c r="Y114" s="7">
        <v>21</v>
      </c>
      <c r="Z114" s="7">
        <v>22</v>
      </c>
      <c r="AA114" s="7">
        <v>8</v>
      </c>
      <c r="AB114" s="7">
        <v>0</v>
      </c>
      <c r="AC114" s="7">
        <f t="shared" si="8"/>
        <v>482</v>
      </c>
      <c r="AD114" s="7">
        <f t="shared" si="9"/>
        <v>8</v>
      </c>
      <c r="AE114" s="11" t="s">
        <v>4</v>
      </c>
      <c r="AF114" s="14"/>
    </row>
    <row r="115" spans="1:32" s="15" customFormat="1" x14ac:dyDescent="0.55000000000000004">
      <c r="A115" s="11">
        <v>21910306152</v>
      </c>
      <c r="B115" s="11">
        <v>15626</v>
      </c>
      <c r="C115" s="11">
        <v>718</v>
      </c>
      <c r="D115" s="11" t="s">
        <v>84</v>
      </c>
      <c r="E115" s="11">
        <v>771</v>
      </c>
      <c r="F115" s="12" t="s">
        <v>50</v>
      </c>
      <c r="G115" s="11" t="s">
        <v>1</v>
      </c>
      <c r="H115" s="11" t="s">
        <v>85</v>
      </c>
      <c r="I115" s="11">
        <v>250</v>
      </c>
      <c r="J115" s="8">
        <v>41262</v>
      </c>
      <c r="K115" s="34">
        <v>41355</v>
      </c>
      <c r="L115" s="33">
        <v>4</v>
      </c>
      <c r="M115" s="11" t="s">
        <v>91</v>
      </c>
      <c r="N115" s="11" t="s">
        <v>91</v>
      </c>
      <c r="O115" s="40" t="s">
        <v>91</v>
      </c>
      <c r="P115" s="40" t="s">
        <v>91</v>
      </c>
      <c r="Q115" s="40" t="s">
        <v>91</v>
      </c>
      <c r="R115" s="40" t="s">
        <v>91</v>
      </c>
      <c r="S115" s="11" t="s">
        <v>102</v>
      </c>
      <c r="T115" s="12">
        <v>252.8</v>
      </c>
      <c r="U115" s="12">
        <v>56.2</v>
      </c>
      <c r="V115" s="12">
        <v>43.4</v>
      </c>
      <c r="W115" s="7">
        <v>68</v>
      </c>
      <c r="X115" s="7">
        <v>35</v>
      </c>
      <c r="Y115" s="7">
        <v>14</v>
      </c>
      <c r="Z115" s="7">
        <v>16</v>
      </c>
      <c r="AA115" s="7">
        <v>14</v>
      </c>
      <c r="AB115" s="7">
        <v>0</v>
      </c>
      <c r="AC115" s="7">
        <f t="shared" si="8"/>
        <v>133</v>
      </c>
      <c r="AD115" s="7">
        <f t="shared" si="9"/>
        <v>14</v>
      </c>
      <c r="AE115" s="11" t="s">
        <v>4</v>
      </c>
      <c r="AF115" s="14"/>
    </row>
    <row r="116" spans="1:32" s="15" customFormat="1" x14ac:dyDescent="0.55000000000000004">
      <c r="A116" s="11">
        <v>21910306172</v>
      </c>
      <c r="B116" s="11">
        <v>15776</v>
      </c>
      <c r="C116" s="11">
        <v>824</v>
      </c>
      <c r="D116" s="11" t="s">
        <v>84</v>
      </c>
      <c r="E116" s="11">
        <v>901</v>
      </c>
      <c r="F116" s="12" t="s">
        <v>50</v>
      </c>
      <c r="G116" s="11" t="s">
        <v>1</v>
      </c>
      <c r="H116" s="11" t="s">
        <v>85</v>
      </c>
      <c r="I116" s="11">
        <v>250</v>
      </c>
      <c r="J116" s="8">
        <v>41289</v>
      </c>
      <c r="K116" s="34">
        <v>41381</v>
      </c>
      <c r="L116" s="33">
        <v>5</v>
      </c>
      <c r="M116" s="11" t="s">
        <v>91</v>
      </c>
      <c r="N116" s="11" t="s">
        <v>91</v>
      </c>
      <c r="O116" s="40" t="s">
        <v>91</v>
      </c>
      <c r="P116" s="40" t="s">
        <v>91</v>
      </c>
      <c r="Q116" s="40" t="s">
        <v>91</v>
      </c>
      <c r="R116" s="40" t="s">
        <v>91</v>
      </c>
      <c r="S116" s="11" t="s">
        <v>102</v>
      </c>
      <c r="T116" s="12">
        <v>287.8</v>
      </c>
      <c r="U116" s="12">
        <v>55.2</v>
      </c>
      <c r="V116" s="12">
        <v>46.2</v>
      </c>
      <c r="W116" s="7">
        <v>366</v>
      </c>
      <c r="X116" s="7">
        <v>100</v>
      </c>
      <c r="Y116" s="7">
        <v>18</v>
      </c>
      <c r="Z116" s="7">
        <v>36</v>
      </c>
      <c r="AA116" s="7">
        <v>23</v>
      </c>
      <c r="AB116" s="7">
        <v>0</v>
      </c>
      <c r="AC116" s="7">
        <f t="shared" si="8"/>
        <v>520</v>
      </c>
      <c r="AD116" s="7">
        <f t="shared" si="9"/>
        <v>23</v>
      </c>
      <c r="AE116" s="11" t="s">
        <v>4</v>
      </c>
      <c r="AF116" s="14"/>
    </row>
    <row r="117" spans="1:32" s="15" customFormat="1" x14ac:dyDescent="0.55000000000000004">
      <c r="A117" s="11">
        <v>21910306151</v>
      </c>
      <c r="B117" s="11">
        <v>15737</v>
      </c>
      <c r="C117" s="11">
        <v>964</v>
      </c>
      <c r="D117" s="11" t="s">
        <v>84</v>
      </c>
      <c r="E117" s="11">
        <v>779</v>
      </c>
      <c r="F117" s="12" t="s">
        <v>50</v>
      </c>
      <c r="G117" s="11" t="s">
        <v>1</v>
      </c>
      <c r="H117" s="11" t="s">
        <v>85</v>
      </c>
      <c r="I117" s="11">
        <v>250</v>
      </c>
      <c r="J117" s="8">
        <v>41261</v>
      </c>
      <c r="K117" s="34">
        <v>41352</v>
      </c>
      <c r="L117" s="33">
        <v>4</v>
      </c>
      <c r="M117" s="11" t="s">
        <v>91</v>
      </c>
      <c r="N117" s="11" t="s">
        <v>91</v>
      </c>
      <c r="O117" s="40" t="s">
        <v>91</v>
      </c>
      <c r="P117" s="40" t="s">
        <v>91</v>
      </c>
      <c r="Q117" s="40" t="s">
        <v>91</v>
      </c>
      <c r="R117" s="40" t="s">
        <v>91</v>
      </c>
      <c r="S117" s="11" t="s">
        <v>102</v>
      </c>
      <c r="T117" s="12">
        <v>245.5</v>
      </c>
      <c r="U117" s="12">
        <v>61.7</v>
      </c>
      <c r="V117" s="12">
        <v>51.8</v>
      </c>
      <c r="W117" s="7">
        <v>250</v>
      </c>
      <c r="X117" s="7">
        <v>80</v>
      </c>
      <c r="Y117" s="7">
        <v>16</v>
      </c>
      <c r="Z117" s="7">
        <v>26</v>
      </c>
      <c r="AA117" s="7">
        <v>18</v>
      </c>
      <c r="AB117" s="7">
        <v>0</v>
      </c>
      <c r="AC117" s="7">
        <f t="shared" si="8"/>
        <v>372</v>
      </c>
      <c r="AD117" s="7">
        <f t="shared" si="9"/>
        <v>18</v>
      </c>
      <c r="AE117" s="11" t="s">
        <v>4</v>
      </c>
      <c r="AF117" s="14"/>
    </row>
    <row r="118" spans="1:32" s="15" customFormat="1" x14ac:dyDescent="0.55000000000000004">
      <c r="A118" s="11">
        <v>21910306171</v>
      </c>
      <c r="B118" s="11">
        <v>15783</v>
      </c>
      <c r="C118" s="11">
        <v>1000</v>
      </c>
      <c r="D118" s="11" t="s">
        <v>84</v>
      </c>
      <c r="E118" s="11">
        <v>900</v>
      </c>
      <c r="F118" s="12" t="s">
        <v>50</v>
      </c>
      <c r="G118" s="11" t="s">
        <v>1</v>
      </c>
      <c r="H118" s="11" t="s">
        <v>85</v>
      </c>
      <c r="I118" s="11">
        <v>250</v>
      </c>
      <c r="J118" s="8">
        <v>41289</v>
      </c>
      <c r="K118" s="34">
        <v>41382</v>
      </c>
      <c r="L118" s="33">
        <v>5</v>
      </c>
      <c r="M118" s="11" t="s">
        <v>91</v>
      </c>
      <c r="N118" s="11" t="s">
        <v>91</v>
      </c>
      <c r="O118" s="40" t="s">
        <v>91</v>
      </c>
      <c r="P118" s="40" t="s">
        <v>91</v>
      </c>
      <c r="Q118" s="40" t="s">
        <v>91</v>
      </c>
      <c r="R118" s="40" t="s">
        <v>91</v>
      </c>
      <c r="S118" s="11" t="s">
        <v>102</v>
      </c>
      <c r="T118" s="12">
        <v>265.8</v>
      </c>
      <c r="U118" s="12">
        <v>48.4</v>
      </c>
      <c r="V118" s="12">
        <v>35.9</v>
      </c>
      <c r="W118" s="7">
        <v>415</v>
      </c>
      <c r="X118" s="7">
        <v>73</v>
      </c>
      <c r="Y118" s="7">
        <v>18</v>
      </c>
      <c r="Z118" s="7">
        <v>27</v>
      </c>
      <c r="AA118" s="7">
        <v>8</v>
      </c>
      <c r="AB118" s="7">
        <v>0</v>
      </c>
      <c r="AC118" s="7">
        <f t="shared" si="8"/>
        <v>533</v>
      </c>
      <c r="AD118" s="7">
        <f t="shared" si="9"/>
        <v>8</v>
      </c>
      <c r="AE118" s="11" t="s">
        <v>4</v>
      </c>
      <c r="AF118" s="14"/>
    </row>
    <row r="119" spans="1:32" s="15" customFormat="1" x14ac:dyDescent="0.55000000000000004">
      <c r="A119" s="11">
        <v>21910303981</v>
      </c>
      <c r="B119" s="11">
        <v>15743</v>
      </c>
      <c r="C119" s="11">
        <v>1244</v>
      </c>
      <c r="D119" s="11" t="s">
        <v>84</v>
      </c>
      <c r="E119" s="11">
        <v>772</v>
      </c>
      <c r="F119" s="12" t="s">
        <v>50</v>
      </c>
      <c r="G119" s="11" t="s">
        <v>1</v>
      </c>
      <c r="H119" s="11" t="s">
        <v>85</v>
      </c>
      <c r="I119" s="11">
        <v>250</v>
      </c>
      <c r="J119" s="8">
        <v>41260</v>
      </c>
      <c r="K119" s="34">
        <v>41353</v>
      </c>
      <c r="L119" s="33">
        <v>4</v>
      </c>
      <c r="M119" s="11" t="s">
        <v>91</v>
      </c>
      <c r="N119" s="11" t="s">
        <v>91</v>
      </c>
      <c r="O119" s="40" t="s">
        <v>91</v>
      </c>
      <c r="P119" s="40" t="s">
        <v>91</v>
      </c>
      <c r="Q119" s="40" t="s">
        <v>91</v>
      </c>
      <c r="R119" s="40" t="s">
        <v>91</v>
      </c>
      <c r="S119" s="11" t="s">
        <v>102</v>
      </c>
      <c r="T119" s="12">
        <v>272.39999999999998</v>
      </c>
      <c r="U119" s="12">
        <v>44.6</v>
      </c>
      <c r="V119" s="12">
        <v>42.9</v>
      </c>
      <c r="W119" s="7">
        <v>265</v>
      </c>
      <c r="X119" s="7">
        <v>114</v>
      </c>
      <c r="Y119" s="7">
        <v>25</v>
      </c>
      <c r="Z119" s="7">
        <v>20</v>
      </c>
      <c r="AA119" s="7">
        <v>21</v>
      </c>
      <c r="AB119" s="7">
        <v>0</v>
      </c>
      <c r="AC119" s="7">
        <f t="shared" si="8"/>
        <v>424</v>
      </c>
      <c r="AD119" s="7">
        <f t="shared" si="9"/>
        <v>21</v>
      </c>
      <c r="AE119" s="11" t="s">
        <v>4</v>
      </c>
      <c r="AF119" s="14"/>
    </row>
    <row r="120" spans="1:32" s="15" customFormat="1" x14ac:dyDescent="0.55000000000000004">
      <c r="A120" s="11">
        <v>21910305211</v>
      </c>
      <c r="B120" s="11">
        <v>15752</v>
      </c>
      <c r="C120" s="11">
        <v>546</v>
      </c>
      <c r="D120" s="11" t="s">
        <v>84</v>
      </c>
      <c r="E120" s="11">
        <v>786</v>
      </c>
      <c r="F120" s="12" t="s">
        <v>50</v>
      </c>
      <c r="G120" s="11" t="s">
        <v>2</v>
      </c>
      <c r="H120" s="11" t="s">
        <v>85</v>
      </c>
      <c r="I120" s="11">
        <v>2500</v>
      </c>
      <c r="J120" s="8">
        <v>41262</v>
      </c>
      <c r="K120" s="34">
        <v>41355</v>
      </c>
      <c r="L120" s="33">
        <v>4</v>
      </c>
      <c r="M120" s="11" t="s">
        <v>91</v>
      </c>
      <c r="N120" s="11" t="s">
        <v>91</v>
      </c>
      <c r="O120" s="40" t="s">
        <v>91</v>
      </c>
      <c r="P120" s="40" t="s">
        <v>91</v>
      </c>
      <c r="Q120" s="40" t="s">
        <v>91</v>
      </c>
      <c r="R120" s="40" t="s">
        <v>91</v>
      </c>
      <c r="S120" s="11" t="s">
        <v>5</v>
      </c>
      <c r="T120" s="12">
        <v>298.89999999999998</v>
      </c>
      <c r="U120" s="12">
        <v>46.9</v>
      </c>
      <c r="V120" s="12">
        <v>46.8</v>
      </c>
      <c r="W120" s="7">
        <v>437</v>
      </c>
      <c r="X120" s="7">
        <v>54</v>
      </c>
      <c r="Y120" s="7">
        <v>16</v>
      </c>
      <c r="Z120" s="7">
        <v>12</v>
      </c>
      <c r="AA120" s="7">
        <v>20</v>
      </c>
      <c r="AB120" s="7">
        <v>0</v>
      </c>
      <c r="AC120" s="7">
        <f t="shared" si="8"/>
        <v>519</v>
      </c>
      <c r="AD120" s="7">
        <f t="shared" si="9"/>
        <v>20</v>
      </c>
      <c r="AE120" s="11" t="s">
        <v>4</v>
      </c>
      <c r="AF120" s="14"/>
    </row>
    <row r="121" spans="1:32" s="15" customFormat="1" x14ac:dyDescent="0.55000000000000004">
      <c r="A121" s="11">
        <v>21910305212</v>
      </c>
      <c r="B121" s="11">
        <v>15754</v>
      </c>
      <c r="C121" s="11">
        <v>586</v>
      </c>
      <c r="D121" s="11" t="s">
        <v>84</v>
      </c>
      <c r="E121" s="11">
        <v>796</v>
      </c>
      <c r="F121" s="12" t="s">
        <v>50</v>
      </c>
      <c r="G121" s="11" t="s">
        <v>2</v>
      </c>
      <c r="H121" s="11" t="s">
        <v>85</v>
      </c>
      <c r="I121" s="11">
        <v>2500</v>
      </c>
      <c r="J121" s="8">
        <v>41262</v>
      </c>
      <c r="K121" s="34">
        <v>41355</v>
      </c>
      <c r="L121" s="33">
        <v>4</v>
      </c>
      <c r="M121" s="11" t="s">
        <v>91</v>
      </c>
      <c r="N121" s="11" t="s">
        <v>91</v>
      </c>
      <c r="O121" s="40" t="s">
        <v>91</v>
      </c>
      <c r="P121" s="40" t="s">
        <v>91</v>
      </c>
      <c r="Q121" s="40" t="s">
        <v>91</v>
      </c>
      <c r="R121" s="40" t="s">
        <v>91</v>
      </c>
      <c r="S121" s="11" t="s">
        <v>103</v>
      </c>
      <c r="T121" s="12">
        <v>352.7</v>
      </c>
      <c r="U121" s="12">
        <v>66.5</v>
      </c>
      <c r="V121" s="12">
        <v>52</v>
      </c>
      <c r="W121" s="7">
        <v>362</v>
      </c>
      <c r="X121" s="7">
        <v>80</v>
      </c>
      <c r="Y121" s="7">
        <v>21</v>
      </c>
      <c r="Z121" s="7">
        <v>40</v>
      </c>
      <c r="AA121" s="7">
        <v>12</v>
      </c>
      <c r="AB121" s="7">
        <v>0</v>
      </c>
      <c r="AC121" s="7">
        <f t="shared" si="8"/>
        <v>503</v>
      </c>
      <c r="AD121" s="7">
        <f t="shared" si="9"/>
        <v>12</v>
      </c>
      <c r="AE121" s="11" t="s">
        <v>4</v>
      </c>
      <c r="AF121" s="14"/>
    </row>
    <row r="122" spans="1:32" s="15" customFormat="1" x14ac:dyDescent="0.55000000000000004">
      <c r="A122" s="11">
        <v>21910305221</v>
      </c>
      <c r="B122" s="11">
        <v>15279</v>
      </c>
      <c r="C122" s="11">
        <v>1038</v>
      </c>
      <c r="D122" s="11" t="s">
        <v>84</v>
      </c>
      <c r="E122" s="11">
        <v>798</v>
      </c>
      <c r="F122" s="12" t="s">
        <v>50</v>
      </c>
      <c r="G122" s="11" t="s">
        <v>2</v>
      </c>
      <c r="H122" s="11" t="s">
        <v>85</v>
      </c>
      <c r="I122" s="11">
        <v>2500</v>
      </c>
      <c r="J122" s="8">
        <v>41262</v>
      </c>
      <c r="K122" s="34">
        <v>41353</v>
      </c>
      <c r="L122" s="33">
        <v>4</v>
      </c>
      <c r="M122" s="11" t="s">
        <v>91</v>
      </c>
      <c r="N122" s="11" t="s">
        <v>91</v>
      </c>
      <c r="O122" s="40" t="s">
        <v>91</v>
      </c>
      <c r="P122" s="40" t="s">
        <v>91</v>
      </c>
      <c r="Q122" s="40" t="s">
        <v>91</v>
      </c>
      <c r="R122" s="40" t="s">
        <v>91</v>
      </c>
      <c r="S122" s="11" t="s">
        <v>102</v>
      </c>
      <c r="T122" s="12">
        <v>224.6</v>
      </c>
      <c r="U122" s="12">
        <v>48.5</v>
      </c>
      <c r="V122" s="12">
        <v>46.8</v>
      </c>
      <c r="W122" s="7">
        <v>91</v>
      </c>
      <c r="X122" s="7">
        <v>21</v>
      </c>
      <c r="Y122" s="7">
        <v>16</v>
      </c>
      <c r="Z122" s="7">
        <v>39</v>
      </c>
      <c r="AA122" s="7">
        <v>0</v>
      </c>
      <c r="AB122" s="7">
        <v>0</v>
      </c>
      <c r="AC122" s="7">
        <f t="shared" si="8"/>
        <v>167</v>
      </c>
      <c r="AD122" s="7">
        <f t="shared" si="9"/>
        <v>0</v>
      </c>
      <c r="AE122" s="11" t="s">
        <v>4</v>
      </c>
      <c r="AF122" s="14"/>
    </row>
    <row r="123" spans="1:32" s="15" customFormat="1" x14ac:dyDescent="0.55000000000000004">
      <c r="A123" s="11">
        <v>21910315121</v>
      </c>
      <c r="B123" s="11">
        <v>15280</v>
      </c>
      <c r="C123" s="11">
        <v>1345</v>
      </c>
      <c r="D123" s="11" t="s">
        <v>84</v>
      </c>
      <c r="E123" s="11">
        <v>553</v>
      </c>
      <c r="F123" s="12" t="s">
        <v>50</v>
      </c>
      <c r="G123" s="11" t="s">
        <v>2</v>
      </c>
      <c r="H123" s="11" t="s">
        <v>85</v>
      </c>
      <c r="I123" s="11">
        <v>2500</v>
      </c>
      <c r="J123" s="8">
        <v>41234</v>
      </c>
      <c r="K123" s="34">
        <v>41332</v>
      </c>
      <c r="L123" s="33">
        <v>3</v>
      </c>
      <c r="M123" s="11" t="s">
        <v>91</v>
      </c>
      <c r="N123" s="11" t="s">
        <v>91</v>
      </c>
      <c r="O123" s="40" t="s">
        <v>91</v>
      </c>
      <c r="P123" s="40" t="s">
        <v>91</v>
      </c>
      <c r="Q123" s="40" t="s">
        <v>91</v>
      </c>
      <c r="R123" s="40" t="s">
        <v>91</v>
      </c>
      <c r="S123" s="11" t="s">
        <v>102</v>
      </c>
      <c r="T123" s="12">
        <v>262.89999999999998</v>
      </c>
      <c r="U123" s="12">
        <v>42.2</v>
      </c>
      <c r="V123" s="12">
        <v>33</v>
      </c>
      <c r="W123" s="7">
        <v>66</v>
      </c>
      <c r="X123" s="7">
        <v>19</v>
      </c>
      <c r="Y123" s="7">
        <v>22</v>
      </c>
      <c r="Z123" s="7">
        <v>38</v>
      </c>
      <c r="AA123" s="7">
        <v>0</v>
      </c>
      <c r="AB123" s="7">
        <v>0</v>
      </c>
      <c r="AC123" s="7">
        <f t="shared" si="8"/>
        <v>145</v>
      </c>
      <c r="AD123" s="7">
        <f t="shared" si="9"/>
        <v>0</v>
      </c>
      <c r="AE123" s="11" t="s">
        <v>4</v>
      </c>
      <c r="AF123" s="14"/>
    </row>
    <row r="124" spans="1:32" s="15" customFormat="1" x14ac:dyDescent="0.55000000000000004">
      <c r="A124" s="11">
        <v>21910315122</v>
      </c>
      <c r="B124" s="11">
        <v>15281</v>
      </c>
      <c r="C124" s="11">
        <v>1346</v>
      </c>
      <c r="D124" s="11" t="s">
        <v>84</v>
      </c>
      <c r="E124" s="11">
        <v>556</v>
      </c>
      <c r="F124" s="12" t="s">
        <v>50</v>
      </c>
      <c r="G124" s="11" t="s">
        <v>2</v>
      </c>
      <c r="H124" s="11" t="s">
        <v>85</v>
      </c>
      <c r="I124" s="11">
        <v>2500</v>
      </c>
      <c r="J124" s="8">
        <v>41234</v>
      </c>
      <c r="K124" s="34">
        <v>41331</v>
      </c>
      <c r="L124" s="33">
        <v>3</v>
      </c>
      <c r="M124" s="11" t="s">
        <v>91</v>
      </c>
      <c r="N124" s="11" t="s">
        <v>91</v>
      </c>
      <c r="O124" s="40" t="s">
        <v>91</v>
      </c>
      <c r="P124" s="40" t="s">
        <v>91</v>
      </c>
      <c r="Q124" s="40" t="s">
        <v>91</v>
      </c>
      <c r="R124" s="40" t="s">
        <v>91</v>
      </c>
      <c r="S124" s="11" t="s">
        <v>102</v>
      </c>
      <c r="T124" s="12">
        <v>241.3</v>
      </c>
      <c r="U124" s="12">
        <v>45.5</v>
      </c>
      <c r="V124" s="12">
        <v>54.7</v>
      </c>
      <c r="W124" s="7">
        <v>53</v>
      </c>
      <c r="X124" s="7">
        <v>25</v>
      </c>
      <c r="Y124" s="7">
        <v>24</v>
      </c>
      <c r="Z124" s="7">
        <v>57</v>
      </c>
      <c r="AA124" s="7">
        <v>0</v>
      </c>
      <c r="AB124" s="7">
        <v>0</v>
      </c>
      <c r="AC124" s="7">
        <f t="shared" si="8"/>
        <v>159</v>
      </c>
      <c r="AD124" s="7">
        <f t="shared" si="9"/>
        <v>0</v>
      </c>
      <c r="AE124" s="11" t="s">
        <v>4</v>
      </c>
      <c r="AF124" s="14"/>
    </row>
    <row r="125" spans="1:32" s="15" customFormat="1" x14ac:dyDescent="0.55000000000000004">
      <c r="A125" s="11">
        <v>21910317182</v>
      </c>
      <c r="B125" s="11">
        <v>15629</v>
      </c>
      <c r="C125" s="11">
        <v>1348</v>
      </c>
      <c r="D125" s="11" t="s">
        <v>84</v>
      </c>
      <c r="E125" s="11">
        <v>789</v>
      </c>
      <c r="F125" s="12" t="s">
        <v>50</v>
      </c>
      <c r="G125" s="11" t="s">
        <v>2</v>
      </c>
      <c r="H125" s="11" t="s">
        <v>85</v>
      </c>
      <c r="I125" s="11">
        <v>2500</v>
      </c>
      <c r="J125" s="8">
        <v>41261</v>
      </c>
      <c r="K125" s="34">
        <v>41353</v>
      </c>
      <c r="L125" s="33">
        <v>4</v>
      </c>
      <c r="M125" s="11" t="s">
        <v>91</v>
      </c>
      <c r="N125" s="11" t="s">
        <v>91</v>
      </c>
      <c r="O125" s="40" t="s">
        <v>91</v>
      </c>
      <c r="P125" s="40" t="s">
        <v>91</v>
      </c>
      <c r="Q125" s="40" t="s">
        <v>91</v>
      </c>
      <c r="R125" s="40" t="s">
        <v>91</v>
      </c>
      <c r="S125" s="11" t="s">
        <v>102</v>
      </c>
      <c r="T125" s="12">
        <v>262.89999999999998</v>
      </c>
      <c r="U125" s="12">
        <v>52.5</v>
      </c>
      <c r="V125" s="12">
        <v>46.9</v>
      </c>
      <c r="W125" s="7" t="s">
        <v>83</v>
      </c>
      <c r="X125" s="7" t="s">
        <v>83</v>
      </c>
      <c r="Y125" s="7" t="s">
        <v>83</v>
      </c>
      <c r="Z125" s="7" t="s">
        <v>83</v>
      </c>
      <c r="AA125" s="7" t="s">
        <v>83</v>
      </c>
      <c r="AB125" s="7" t="s">
        <v>83</v>
      </c>
      <c r="AC125" s="7" t="s">
        <v>83</v>
      </c>
      <c r="AD125" s="7" t="s">
        <v>83</v>
      </c>
      <c r="AE125" s="7" t="s">
        <v>29</v>
      </c>
      <c r="AF125" s="14"/>
    </row>
    <row r="126" spans="1:32" s="15" customFormat="1" x14ac:dyDescent="0.55000000000000004">
      <c r="A126" s="11">
        <v>21910317181</v>
      </c>
      <c r="B126" s="11">
        <v>15630</v>
      </c>
      <c r="C126" s="11">
        <v>1380</v>
      </c>
      <c r="D126" s="11" t="s">
        <v>84</v>
      </c>
      <c r="E126" s="11">
        <v>788</v>
      </c>
      <c r="F126" s="12" t="s">
        <v>50</v>
      </c>
      <c r="G126" s="11" t="s">
        <v>2</v>
      </c>
      <c r="H126" s="11" t="s">
        <v>85</v>
      </c>
      <c r="I126" s="11">
        <v>2500</v>
      </c>
      <c r="J126" s="8">
        <v>41261</v>
      </c>
      <c r="K126" s="34">
        <v>41351</v>
      </c>
      <c r="L126" s="33">
        <v>4</v>
      </c>
      <c r="M126" s="11" t="s">
        <v>91</v>
      </c>
      <c r="N126" s="11" t="s">
        <v>91</v>
      </c>
      <c r="O126" s="40" t="s">
        <v>91</v>
      </c>
      <c r="P126" s="40" t="s">
        <v>91</v>
      </c>
      <c r="Q126" s="40" t="s">
        <v>91</v>
      </c>
      <c r="R126" s="40" t="s">
        <v>91</v>
      </c>
      <c r="S126" s="11" t="s">
        <v>102</v>
      </c>
      <c r="T126" s="12">
        <v>333.4</v>
      </c>
      <c r="U126" s="12">
        <v>67.099999999999994</v>
      </c>
      <c r="V126" s="12">
        <v>64.099999999999994</v>
      </c>
      <c r="W126" s="7">
        <v>329</v>
      </c>
      <c r="X126" s="7">
        <v>36</v>
      </c>
      <c r="Y126" s="7">
        <v>34</v>
      </c>
      <c r="Z126" s="7">
        <v>36</v>
      </c>
      <c r="AA126" s="7">
        <v>12</v>
      </c>
      <c r="AB126" s="7">
        <v>0</v>
      </c>
      <c r="AC126" s="7">
        <f t="shared" ref="AC126:AC156" si="10">W126+X126+Y126+Z126</f>
        <v>435</v>
      </c>
      <c r="AD126" s="7">
        <f t="shared" ref="AD126:AD156" si="11">AA126+AB126</f>
        <v>12</v>
      </c>
      <c r="AE126" s="11" t="s">
        <v>4</v>
      </c>
      <c r="AF126" s="14"/>
    </row>
    <row r="127" spans="1:32" s="15" customFormat="1" x14ac:dyDescent="0.55000000000000004">
      <c r="A127" s="11">
        <v>21910319021</v>
      </c>
      <c r="B127" s="11">
        <v>15795</v>
      </c>
      <c r="C127" s="11">
        <v>1385</v>
      </c>
      <c r="D127" s="11" t="s">
        <v>84</v>
      </c>
      <c r="E127" s="11">
        <v>911</v>
      </c>
      <c r="F127" s="12" t="s">
        <v>50</v>
      </c>
      <c r="G127" s="11" t="s">
        <v>2</v>
      </c>
      <c r="H127" s="11" t="s">
        <v>85</v>
      </c>
      <c r="I127" s="11">
        <v>2500</v>
      </c>
      <c r="J127" s="8">
        <v>41290</v>
      </c>
      <c r="K127" s="34">
        <v>41383</v>
      </c>
      <c r="L127" s="33">
        <v>5</v>
      </c>
      <c r="M127" s="11" t="s">
        <v>91</v>
      </c>
      <c r="N127" s="11" t="s">
        <v>91</v>
      </c>
      <c r="O127" s="40" t="s">
        <v>91</v>
      </c>
      <c r="P127" s="40" t="s">
        <v>91</v>
      </c>
      <c r="Q127" s="40" t="s">
        <v>91</v>
      </c>
      <c r="R127" s="40" t="s">
        <v>91</v>
      </c>
      <c r="S127" s="11" t="s">
        <v>102</v>
      </c>
      <c r="T127" s="12">
        <v>297.89999999999998</v>
      </c>
      <c r="U127" s="12">
        <v>38</v>
      </c>
      <c r="V127" s="12">
        <v>49.8</v>
      </c>
      <c r="W127" s="7">
        <v>112</v>
      </c>
      <c r="X127" s="7">
        <v>27</v>
      </c>
      <c r="Y127" s="7">
        <v>21</v>
      </c>
      <c r="Z127" s="7">
        <v>26</v>
      </c>
      <c r="AA127" s="7">
        <v>7</v>
      </c>
      <c r="AB127" s="7">
        <v>0</v>
      </c>
      <c r="AC127" s="7">
        <f t="shared" si="10"/>
        <v>186</v>
      </c>
      <c r="AD127" s="7">
        <f t="shared" si="11"/>
        <v>7</v>
      </c>
      <c r="AE127" s="11" t="s">
        <v>4</v>
      </c>
      <c r="AF127" s="14"/>
    </row>
    <row r="128" spans="1:32" s="15" customFormat="1" x14ac:dyDescent="0.55000000000000004">
      <c r="A128" s="11">
        <v>21910319022</v>
      </c>
      <c r="B128" s="11">
        <v>15796</v>
      </c>
      <c r="C128" s="11">
        <v>1398</v>
      </c>
      <c r="D128" s="11" t="s">
        <v>84</v>
      </c>
      <c r="E128" s="11">
        <v>916</v>
      </c>
      <c r="F128" s="12" t="s">
        <v>50</v>
      </c>
      <c r="G128" s="11" t="s">
        <v>2</v>
      </c>
      <c r="H128" s="11" t="s">
        <v>85</v>
      </c>
      <c r="I128" s="11">
        <v>2500</v>
      </c>
      <c r="J128" s="8">
        <v>41292</v>
      </c>
      <c r="K128" s="34">
        <v>41383</v>
      </c>
      <c r="L128" s="33">
        <v>5</v>
      </c>
      <c r="M128" s="11" t="s">
        <v>91</v>
      </c>
      <c r="N128" s="11" t="s">
        <v>91</v>
      </c>
      <c r="O128" s="40" t="s">
        <v>91</v>
      </c>
      <c r="P128" s="40" t="s">
        <v>91</v>
      </c>
      <c r="Q128" s="40" t="s">
        <v>91</v>
      </c>
      <c r="R128" s="40" t="s">
        <v>91</v>
      </c>
      <c r="S128" s="65" t="s">
        <v>106</v>
      </c>
      <c r="T128" s="12">
        <v>249.8</v>
      </c>
      <c r="U128" s="12">
        <v>44.9</v>
      </c>
      <c r="V128" s="12">
        <v>47.1</v>
      </c>
      <c r="W128" s="7">
        <v>261</v>
      </c>
      <c r="X128" s="7">
        <v>29</v>
      </c>
      <c r="Y128" s="7">
        <v>30</v>
      </c>
      <c r="Z128" s="7">
        <v>27</v>
      </c>
      <c r="AA128" s="7">
        <v>3</v>
      </c>
      <c r="AB128" s="7">
        <v>0</v>
      </c>
      <c r="AC128" s="7">
        <f t="shared" si="10"/>
        <v>347</v>
      </c>
      <c r="AD128" s="7">
        <f t="shared" si="11"/>
        <v>3</v>
      </c>
      <c r="AE128" s="11" t="s">
        <v>4</v>
      </c>
      <c r="AF128" s="14"/>
    </row>
    <row r="129" spans="1:32" s="15" customFormat="1" x14ac:dyDescent="0.55000000000000004">
      <c r="A129" s="11">
        <v>21910306301</v>
      </c>
      <c r="B129" s="11">
        <v>15786</v>
      </c>
      <c r="C129" s="11">
        <v>225</v>
      </c>
      <c r="D129" s="11" t="s">
        <v>84</v>
      </c>
      <c r="E129" s="11">
        <v>911</v>
      </c>
      <c r="F129" s="12" t="s">
        <v>50</v>
      </c>
      <c r="G129" s="11" t="s">
        <v>1</v>
      </c>
      <c r="H129" s="11" t="s">
        <v>85</v>
      </c>
      <c r="I129" s="11">
        <v>2500</v>
      </c>
      <c r="J129" s="8">
        <v>41290</v>
      </c>
      <c r="K129" s="34">
        <v>41383</v>
      </c>
      <c r="L129" s="33">
        <v>5</v>
      </c>
      <c r="M129" s="11" t="s">
        <v>91</v>
      </c>
      <c r="N129" s="11" t="s">
        <v>91</v>
      </c>
      <c r="O129" s="40" t="s">
        <v>91</v>
      </c>
      <c r="P129" s="40" t="s">
        <v>91</v>
      </c>
      <c r="Q129" s="40" t="s">
        <v>91</v>
      </c>
      <c r="R129" s="40" t="s">
        <v>91</v>
      </c>
      <c r="S129" s="11" t="s">
        <v>103</v>
      </c>
      <c r="T129" s="12">
        <v>242.8</v>
      </c>
      <c r="U129" s="12">
        <v>29.2</v>
      </c>
      <c r="V129" s="12">
        <v>42.1</v>
      </c>
      <c r="W129" s="7">
        <v>341</v>
      </c>
      <c r="X129" s="7">
        <v>53</v>
      </c>
      <c r="Y129" s="7">
        <v>32</v>
      </c>
      <c r="Z129" s="7">
        <v>27</v>
      </c>
      <c r="AA129" s="7">
        <v>11</v>
      </c>
      <c r="AB129" s="7">
        <v>0</v>
      </c>
      <c r="AC129" s="7">
        <f t="shared" si="10"/>
        <v>453</v>
      </c>
      <c r="AD129" s="7">
        <f t="shared" si="11"/>
        <v>11</v>
      </c>
      <c r="AE129" s="11" t="s">
        <v>4</v>
      </c>
      <c r="AF129" s="14"/>
    </row>
    <row r="130" spans="1:32" s="15" customFormat="1" x14ac:dyDescent="0.55000000000000004">
      <c r="A130" s="11">
        <v>21910306302</v>
      </c>
      <c r="B130" s="11">
        <v>15769</v>
      </c>
      <c r="C130" s="11">
        <v>695</v>
      </c>
      <c r="D130" s="11" t="s">
        <v>84</v>
      </c>
      <c r="E130" s="11">
        <v>913</v>
      </c>
      <c r="F130" s="12" t="s">
        <v>50</v>
      </c>
      <c r="G130" s="11" t="s">
        <v>1</v>
      </c>
      <c r="H130" s="11" t="s">
        <v>85</v>
      </c>
      <c r="I130" s="11">
        <v>2500</v>
      </c>
      <c r="J130" s="8">
        <v>41290</v>
      </c>
      <c r="K130" s="34">
        <v>41380</v>
      </c>
      <c r="L130" s="33">
        <v>5</v>
      </c>
      <c r="M130" s="11" t="s">
        <v>91</v>
      </c>
      <c r="N130" s="11" t="s">
        <v>91</v>
      </c>
      <c r="O130" s="40" t="s">
        <v>91</v>
      </c>
      <c r="P130" s="40" t="s">
        <v>91</v>
      </c>
      <c r="Q130" s="40" t="s">
        <v>91</v>
      </c>
      <c r="R130" s="40" t="s">
        <v>91</v>
      </c>
      <c r="S130" s="11" t="s">
        <v>103</v>
      </c>
      <c r="T130" s="12">
        <v>248.8</v>
      </c>
      <c r="U130" s="12">
        <v>50.9</v>
      </c>
      <c r="V130" s="12">
        <v>55.8</v>
      </c>
      <c r="W130" s="7">
        <v>255</v>
      </c>
      <c r="X130" s="7">
        <v>44</v>
      </c>
      <c r="Y130" s="7">
        <v>22</v>
      </c>
      <c r="Z130" s="7">
        <v>19</v>
      </c>
      <c r="AA130" s="7">
        <v>14</v>
      </c>
      <c r="AB130" s="7">
        <v>0</v>
      </c>
      <c r="AC130" s="7">
        <f t="shared" si="10"/>
        <v>340</v>
      </c>
      <c r="AD130" s="7">
        <f t="shared" si="11"/>
        <v>14</v>
      </c>
      <c r="AE130" s="11" t="s">
        <v>4</v>
      </c>
      <c r="AF130" s="14"/>
    </row>
    <row r="131" spans="1:32" s="15" customFormat="1" x14ac:dyDescent="0.55000000000000004">
      <c r="A131" s="11">
        <v>21910306291</v>
      </c>
      <c r="B131" s="11">
        <v>15736</v>
      </c>
      <c r="C131" s="11">
        <v>947</v>
      </c>
      <c r="D131" s="11" t="s">
        <v>84</v>
      </c>
      <c r="E131" s="11">
        <v>786</v>
      </c>
      <c r="F131" s="12" t="s">
        <v>50</v>
      </c>
      <c r="G131" s="11" t="s">
        <v>1</v>
      </c>
      <c r="H131" s="11" t="s">
        <v>85</v>
      </c>
      <c r="I131" s="11">
        <v>2500</v>
      </c>
      <c r="J131" s="8">
        <v>41262</v>
      </c>
      <c r="K131" s="34">
        <v>41352</v>
      </c>
      <c r="L131" s="33">
        <v>4</v>
      </c>
      <c r="M131" s="11" t="s">
        <v>91</v>
      </c>
      <c r="N131" s="11" t="s">
        <v>91</v>
      </c>
      <c r="O131" s="40" t="s">
        <v>91</v>
      </c>
      <c r="P131" s="40" t="s">
        <v>91</v>
      </c>
      <c r="Q131" s="40" t="s">
        <v>91</v>
      </c>
      <c r="R131" s="40" t="s">
        <v>91</v>
      </c>
      <c r="S131" s="11" t="s">
        <v>103</v>
      </c>
      <c r="T131" s="12">
        <v>288.8</v>
      </c>
      <c r="U131" s="12">
        <v>48.6</v>
      </c>
      <c r="V131" s="12">
        <v>65.900000000000006</v>
      </c>
      <c r="W131" s="7">
        <v>261</v>
      </c>
      <c r="X131" s="7">
        <v>55</v>
      </c>
      <c r="Y131" s="7">
        <v>22</v>
      </c>
      <c r="Z131" s="7">
        <v>18</v>
      </c>
      <c r="AA131" s="7">
        <v>5</v>
      </c>
      <c r="AB131" s="7">
        <v>0</v>
      </c>
      <c r="AC131" s="7">
        <f t="shared" si="10"/>
        <v>356</v>
      </c>
      <c r="AD131" s="7">
        <f t="shared" si="11"/>
        <v>5</v>
      </c>
      <c r="AE131" s="11" t="s">
        <v>4</v>
      </c>
      <c r="AF131" s="14"/>
    </row>
    <row r="132" spans="1:32" s="15" customFormat="1" x14ac:dyDescent="0.55000000000000004">
      <c r="A132" s="11">
        <v>21910306292</v>
      </c>
      <c r="B132" s="11">
        <v>15601</v>
      </c>
      <c r="C132" s="11">
        <v>1058</v>
      </c>
      <c r="D132" s="11" t="s">
        <v>84</v>
      </c>
      <c r="E132" s="11">
        <v>796</v>
      </c>
      <c r="F132" s="12" t="s">
        <v>50</v>
      </c>
      <c r="G132" s="11" t="s">
        <v>1</v>
      </c>
      <c r="H132" s="11" t="s">
        <v>85</v>
      </c>
      <c r="I132" s="11">
        <v>2500</v>
      </c>
      <c r="J132" s="8">
        <v>41262</v>
      </c>
      <c r="K132" s="34">
        <v>41354</v>
      </c>
      <c r="L132" s="33">
        <v>4</v>
      </c>
      <c r="M132" s="11" t="s">
        <v>91</v>
      </c>
      <c r="N132" s="11" t="s">
        <v>91</v>
      </c>
      <c r="O132" s="40" t="s">
        <v>91</v>
      </c>
      <c r="P132" s="40" t="s">
        <v>91</v>
      </c>
      <c r="Q132" s="40" t="s">
        <v>91</v>
      </c>
      <c r="R132" s="40" t="s">
        <v>91</v>
      </c>
      <c r="S132" s="11" t="s">
        <v>103</v>
      </c>
      <c r="T132" s="12">
        <v>305.5</v>
      </c>
      <c r="U132" s="12">
        <v>44.9</v>
      </c>
      <c r="V132" s="12">
        <v>60.4</v>
      </c>
      <c r="W132" s="7">
        <v>76</v>
      </c>
      <c r="X132" s="7">
        <v>25</v>
      </c>
      <c r="Y132" s="7">
        <v>22</v>
      </c>
      <c r="Z132" s="7">
        <v>41</v>
      </c>
      <c r="AA132" s="7">
        <v>0</v>
      </c>
      <c r="AB132" s="7">
        <v>0</v>
      </c>
      <c r="AC132" s="7">
        <f t="shared" si="10"/>
        <v>164</v>
      </c>
      <c r="AD132" s="7">
        <f t="shared" si="11"/>
        <v>0</v>
      </c>
      <c r="AE132" s="11" t="s">
        <v>4</v>
      </c>
      <c r="AF132" s="14"/>
    </row>
    <row r="133" spans="1:32" s="15" customFormat="1" x14ac:dyDescent="0.55000000000000004">
      <c r="A133" s="11">
        <v>21910319991</v>
      </c>
      <c r="B133" s="11">
        <v>15249</v>
      </c>
      <c r="C133" s="11">
        <v>1384</v>
      </c>
      <c r="D133" s="11" t="s">
        <v>84</v>
      </c>
      <c r="E133" s="11">
        <v>922</v>
      </c>
      <c r="F133" s="12" t="s">
        <v>50</v>
      </c>
      <c r="G133" s="11" t="s">
        <v>1</v>
      </c>
      <c r="H133" s="11" t="s">
        <v>85</v>
      </c>
      <c r="I133" s="11">
        <v>2500</v>
      </c>
      <c r="J133" s="8">
        <v>41290</v>
      </c>
      <c r="K133" s="34">
        <v>41379</v>
      </c>
      <c r="L133" s="33">
        <v>5</v>
      </c>
      <c r="M133" s="11" t="s">
        <v>91</v>
      </c>
      <c r="N133" s="11" t="s">
        <v>91</v>
      </c>
      <c r="O133" s="40" t="s">
        <v>91</v>
      </c>
      <c r="P133" s="40" t="s">
        <v>91</v>
      </c>
      <c r="Q133" s="40" t="s">
        <v>91</v>
      </c>
      <c r="R133" s="40" t="s">
        <v>91</v>
      </c>
      <c r="S133" s="66" t="s">
        <v>102</v>
      </c>
      <c r="T133" s="12">
        <v>261.39999999999998</v>
      </c>
      <c r="U133" s="12">
        <v>64.3</v>
      </c>
      <c r="V133" s="12">
        <v>45.3</v>
      </c>
      <c r="W133" s="7">
        <v>693</v>
      </c>
      <c r="X133" s="7">
        <v>124</v>
      </c>
      <c r="Y133" s="7">
        <v>25</v>
      </c>
      <c r="Z133" s="7">
        <v>14</v>
      </c>
      <c r="AA133" s="7">
        <v>11</v>
      </c>
      <c r="AB133" s="7">
        <v>1</v>
      </c>
      <c r="AC133" s="7">
        <f t="shared" si="10"/>
        <v>856</v>
      </c>
      <c r="AD133" s="7">
        <f t="shared" si="11"/>
        <v>12</v>
      </c>
      <c r="AE133" s="11" t="s">
        <v>4</v>
      </c>
      <c r="AF133" s="14"/>
    </row>
    <row r="134" spans="1:32" s="15" customFormat="1" x14ac:dyDescent="0.55000000000000004">
      <c r="A134" s="11">
        <v>21910319992</v>
      </c>
      <c r="B134" s="11">
        <v>15250</v>
      </c>
      <c r="C134" s="11">
        <v>1400</v>
      </c>
      <c r="D134" s="11" t="s">
        <v>84</v>
      </c>
      <c r="E134" s="11">
        <v>916</v>
      </c>
      <c r="F134" s="12" t="s">
        <v>50</v>
      </c>
      <c r="G134" s="11" t="s">
        <v>1</v>
      </c>
      <c r="H134" s="11" t="s">
        <v>85</v>
      </c>
      <c r="I134" s="11">
        <v>2500</v>
      </c>
      <c r="J134" s="8">
        <v>41292</v>
      </c>
      <c r="K134" s="34">
        <v>41382</v>
      </c>
      <c r="L134" s="33">
        <v>5</v>
      </c>
      <c r="M134" s="11" t="s">
        <v>91</v>
      </c>
      <c r="N134" s="11" t="s">
        <v>91</v>
      </c>
      <c r="O134" s="40" t="s">
        <v>91</v>
      </c>
      <c r="P134" s="40" t="s">
        <v>91</v>
      </c>
      <c r="Q134" s="40" t="s">
        <v>91</v>
      </c>
      <c r="R134" s="40" t="s">
        <v>91</v>
      </c>
      <c r="S134" s="11" t="s">
        <v>102</v>
      </c>
      <c r="T134" s="12">
        <v>242.7</v>
      </c>
      <c r="U134" s="12">
        <v>48.4</v>
      </c>
      <c r="V134" s="12">
        <v>49.7</v>
      </c>
      <c r="W134" s="7">
        <v>515</v>
      </c>
      <c r="X134" s="7">
        <v>73</v>
      </c>
      <c r="Y134" s="7">
        <v>28</v>
      </c>
      <c r="Z134" s="7">
        <v>9</v>
      </c>
      <c r="AA134" s="7">
        <v>12</v>
      </c>
      <c r="AB134" s="7">
        <v>0</v>
      </c>
      <c r="AC134" s="7">
        <f t="shared" si="10"/>
        <v>625</v>
      </c>
      <c r="AD134" s="7">
        <f t="shared" si="11"/>
        <v>12</v>
      </c>
      <c r="AE134" s="11" t="s">
        <v>4</v>
      </c>
      <c r="AF134" s="14"/>
    </row>
    <row r="135" spans="1:32" s="15" customFormat="1" x14ac:dyDescent="0.55000000000000004">
      <c r="A135" s="11">
        <v>21910316322</v>
      </c>
      <c r="B135" s="11">
        <v>15251</v>
      </c>
      <c r="C135" s="11">
        <v>1435</v>
      </c>
      <c r="D135" s="11" t="s">
        <v>84</v>
      </c>
      <c r="E135" s="11">
        <v>785</v>
      </c>
      <c r="F135" s="12" t="s">
        <v>50</v>
      </c>
      <c r="G135" s="11" t="s">
        <v>1</v>
      </c>
      <c r="H135" s="11" t="s">
        <v>85</v>
      </c>
      <c r="I135" s="11">
        <v>2500</v>
      </c>
      <c r="J135" s="8">
        <v>41261</v>
      </c>
      <c r="K135" s="34">
        <v>41353</v>
      </c>
      <c r="L135" s="33">
        <v>4</v>
      </c>
      <c r="M135" s="11" t="s">
        <v>91</v>
      </c>
      <c r="N135" s="11" t="s">
        <v>91</v>
      </c>
      <c r="O135" s="40" t="s">
        <v>91</v>
      </c>
      <c r="P135" s="40" t="s">
        <v>91</v>
      </c>
      <c r="Q135" s="40" t="s">
        <v>91</v>
      </c>
      <c r="R135" s="40" t="s">
        <v>91</v>
      </c>
      <c r="S135" s="11" t="s">
        <v>102</v>
      </c>
      <c r="T135" s="12">
        <v>309.2</v>
      </c>
      <c r="U135" s="12">
        <v>37.799999999999997</v>
      </c>
      <c r="V135" s="12">
        <v>52.6</v>
      </c>
      <c r="W135" s="7">
        <v>559</v>
      </c>
      <c r="X135" s="7">
        <v>78</v>
      </c>
      <c r="Y135" s="7">
        <v>31</v>
      </c>
      <c r="Z135" s="7">
        <v>16</v>
      </c>
      <c r="AA135" s="7">
        <v>2</v>
      </c>
      <c r="AB135" s="7">
        <v>1</v>
      </c>
      <c r="AC135" s="7">
        <f t="shared" si="10"/>
        <v>684</v>
      </c>
      <c r="AD135" s="7">
        <f t="shared" si="11"/>
        <v>3</v>
      </c>
      <c r="AE135" s="11" t="s">
        <v>4</v>
      </c>
      <c r="AF135" s="14"/>
    </row>
    <row r="136" spans="1:32" s="15" customFormat="1" x14ac:dyDescent="0.55000000000000004">
      <c r="A136" s="11">
        <v>21910316321</v>
      </c>
      <c r="B136" s="11">
        <v>15616</v>
      </c>
      <c r="C136" s="11">
        <v>1438</v>
      </c>
      <c r="D136" s="11" t="s">
        <v>84</v>
      </c>
      <c r="E136" s="11">
        <v>784</v>
      </c>
      <c r="F136" s="12" t="s">
        <v>50</v>
      </c>
      <c r="G136" s="11" t="s">
        <v>1</v>
      </c>
      <c r="H136" s="11" t="s">
        <v>85</v>
      </c>
      <c r="I136" s="11">
        <v>2500</v>
      </c>
      <c r="J136" s="8">
        <v>41261</v>
      </c>
      <c r="K136" s="34">
        <v>41355</v>
      </c>
      <c r="L136" s="33">
        <v>4</v>
      </c>
      <c r="M136" s="11" t="s">
        <v>91</v>
      </c>
      <c r="N136" s="11" t="s">
        <v>91</v>
      </c>
      <c r="O136" s="40" t="s">
        <v>91</v>
      </c>
      <c r="P136" s="40" t="s">
        <v>91</v>
      </c>
      <c r="Q136" s="40" t="s">
        <v>91</v>
      </c>
      <c r="R136" s="40" t="s">
        <v>91</v>
      </c>
      <c r="S136" s="11" t="s">
        <v>102</v>
      </c>
      <c r="T136" s="12">
        <v>345.1</v>
      </c>
      <c r="U136" s="12">
        <v>85.1</v>
      </c>
      <c r="V136" s="12">
        <v>78.7</v>
      </c>
      <c r="W136" s="7">
        <v>149</v>
      </c>
      <c r="X136" s="7">
        <v>43</v>
      </c>
      <c r="Y136" s="7">
        <v>10</v>
      </c>
      <c r="Z136" s="7">
        <v>16</v>
      </c>
      <c r="AA136" s="7">
        <v>0</v>
      </c>
      <c r="AB136" s="7">
        <v>0</v>
      </c>
      <c r="AC136" s="7">
        <f t="shared" si="10"/>
        <v>218</v>
      </c>
      <c r="AD136" s="7">
        <f t="shared" si="11"/>
        <v>0</v>
      </c>
      <c r="AE136" s="11" t="s">
        <v>4</v>
      </c>
      <c r="AF136" s="14"/>
    </row>
    <row r="137" spans="1:32" s="15" customFormat="1" x14ac:dyDescent="0.55000000000000004">
      <c r="A137" s="11">
        <v>21910305371</v>
      </c>
      <c r="B137" s="11">
        <v>15726</v>
      </c>
      <c r="C137" s="11">
        <v>114</v>
      </c>
      <c r="D137" s="11" t="s">
        <v>84</v>
      </c>
      <c r="E137" s="11">
        <v>808</v>
      </c>
      <c r="F137" s="12" t="s">
        <v>50</v>
      </c>
      <c r="G137" s="11" t="s">
        <v>2</v>
      </c>
      <c r="H137" s="11" t="s">
        <v>85</v>
      </c>
      <c r="I137" s="11">
        <v>25000</v>
      </c>
      <c r="J137" s="8">
        <v>41261</v>
      </c>
      <c r="K137" s="34">
        <v>41351</v>
      </c>
      <c r="L137" s="33">
        <v>4</v>
      </c>
      <c r="M137" s="11" t="s">
        <v>91</v>
      </c>
      <c r="N137" s="11" t="s">
        <v>91</v>
      </c>
      <c r="O137" s="40" t="s">
        <v>91</v>
      </c>
      <c r="P137" s="40" t="s">
        <v>91</v>
      </c>
      <c r="Q137" s="40" t="s">
        <v>91</v>
      </c>
      <c r="R137" s="40" t="s">
        <v>91</v>
      </c>
      <c r="S137" s="11" t="s">
        <v>102</v>
      </c>
      <c r="T137" s="12">
        <v>279.3</v>
      </c>
      <c r="U137" s="12">
        <v>47.1</v>
      </c>
      <c r="V137" s="12">
        <v>52.7</v>
      </c>
      <c r="W137" s="7">
        <v>470</v>
      </c>
      <c r="X137" s="7">
        <v>23</v>
      </c>
      <c r="Y137" s="7">
        <v>34</v>
      </c>
      <c r="Z137" s="7">
        <v>28</v>
      </c>
      <c r="AA137" s="7">
        <v>12</v>
      </c>
      <c r="AB137" s="7">
        <v>0</v>
      </c>
      <c r="AC137" s="7">
        <f t="shared" si="10"/>
        <v>555</v>
      </c>
      <c r="AD137" s="7">
        <f t="shared" si="11"/>
        <v>12</v>
      </c>
      <c r="AE137" s="11" t="s">
        <v>4</v>
      </c>
      <c r="AF137" s="14"/>
    </row>
    <row r="138" spans="1:32" s="15" customFormat="1" x14ac:dyDescent="0.55000000000000004">
      <c r="A138" s="11">
        <v>21910305382</v>
      </c>
      <c r="B138" s="11">
        <v>15727</v>
      </c>
      <c r="C138" s="11">
        <v>149</v>
      </c>
      <c r="D138" s="11" t="s">
        <v>84</v>
      </c>
      <c r="E138" s="11">
        <v>802</v>
      </c>
      <c r="F138" s="12" t="s">
        <v>50</v>
      </c>
      <c r="G138" s="11" t="s">
        <v>2</v>
      </c>
      <c r="H138" s="11" t="s">
        <v>85</v>
      </c>
      <c r="I138" s="11">
        <v>25000</v>
      </c>
      <c r="J138" s="8">
        <v>41262</v>
      </c>
      <c r="K138" s="34">
        <v>41351</v>
      </c>
      <c r="L138" s="33">
        <v>4</v>
      </c>
      <c r="M138" s="11" t="s">
        <v>91</v>
      </c>
      <c r="N138" s="11" t="s">
        <v>91</v>
      </c>
      <c r="O138" s="40" t="s">
        <v>91</v>
      </c>
      <c r="P138" s="40" t="s">
        <v>91</v>
      </c>
      <c r="Q138" s="40" t="s">
        <v>91</v>
      </c>
      <c r="R138" s="40" t="s">
        <v>91</v>
      </c>
      <c r="S138" s="11" t="s">
        <v>102</v>
      </c>
      <c r="T138" s="12">
        <v>295.10000000000002</v>
      </c>
      <c r="U138" s="12">
        <v>59</v>
      </c>
      <c r="V138" s="12">
        <v>42.6</v>
      </c>
      <c r="W138" s="7">
        <v>369</v>
      </c>
      <c r="X138" s="7">
        <v>31</v>
      </c>
      <c r="Y138" s="7">
        <v>18</v>
      </c>
      <c r="Z138" s="7">
        <v>43</v>
      </c>
      <c r="AA138" s="7">
        <v>17</v>
      </c>
      <c r="AB138" s="7">
        <v>0</v>
      </c>
      <c r="AC138" s="7">
        <f t="shared" si="10"/>
        <v>461</v>
      </c>
      <c r="AD138" s="7">
        <f t="shared" si="11"/>
        <v>17</v>
      </c>
      <c r="AE138" s="11" t="s">
        <v>4</v>
      </c>
      <c r="AF138" s="14"/>
    </row>
    <row r="139" spans="1:32" s="15" customFormat="1" x14ac:dyDescent="0.55000000000000004">
      <c r="A139" s="11">
        <v>21910305401</v>
      </c>
      <c r="B139" s="11">
        <v>15728</v>
      </c>
      <c r="C139" s="11">
        <v>479</v>
      </c>
      <c r="D139" s="11" t="s">
        <v>84</v>
      </c>
      <c r="E139" s="11">
        <v>810</v>
      </c>
      <c r="F139" s="12" t="s">
        <v>50</v>
      </c>
      <c r="G139" s="11" t="s">
        <v>2</v>
      </c>
      <c r="H139" s="11" t="s">
        <v>85</v>
      </c>
      <c r="I139" s="11">
        <v>25000</v>
      </c>
      <c r="J139" s="8">
        <v>41263</v>
      </c>
      <c r="K139" s="34">
        <v>41351</v>
      </c>
      <c r="L139" s="33">
        <v>4</v>
      </c>
      <c r="M139" s="11" t="s">
        <v>91</v>
      </c>
      <c r="N139" s="11" t="s">
        <v>91</v>
      </c>
      <c r="O139" s="40" t="s">
        <v>91</v>
      </c>
      <c r="P139" s="40" t="s">
        <v>91</v>
      </c>
      <c r="Q139" s="40" t="s">
        <v>91</v>
      </c>
      <c r="R139" s="40" t="s">
        <v>91</v>
      </c>
      <c r="S139" s="11" t="s">
        <v>102</v>
      </c>
      <c r="T139" s="12">
        <v>278.60000000000002</v>
      </c>
      <c r="U139" s="12">
        <v>52.2</v>
      </c>
      <c r="V139" s="12">
        <v>58.5</v>
      </c>
      <c r="W139" s="7">
        <v>410</v>
      </c>
      <c r="X139" s="7">
        <v>33</v>
      </c>
      <c r="Y139" s="7">
        <v>27</v>
      </c>
      <c r="Z139" s="7">
        <v>33</v>
      </c>
      <c r="AA139" s="7">
        <v>10</v>
      </c>
      <c r="AB139" s="7">
        <v>0</v>
      </c>
      <c r="AC139" s="7">
        <f t="shared" si="10"/>
        <v>503</v>
      </c>
      <c r="AD139" s="7">
        <f t="shared" si="11"/>
        <v>10</v>
      </c>
      <c r="AE139" s="11" t="s">
        <v>4</v>
      </c>
      <c r="AF139" s="14"/>
    </row>
    <row r="140" spans="1:32" s="15" customFormat="1" x14ac:dyDescent="0.55000000000000004">
      <c r="A140" s="11">
        <v>21910305372</v>
      </c>
      <c r="B140" s="11">
        <v>15729</v>
      </c>
      <c r="C140" s="11">
        <v>576</v>
      </c>
      <c r="D140" s="11" t="s">
        <v>84</v>
      </c>
      <c r="E140" s="11">
        <v>809</v>
      </c>
      <c r="F140" s="12" t="s">
        <v>50</v>
      </c>
      <c r="G140" s="11" t="s">
        <v>2</v>
      </c>
      <c r="H140" s="11" t="s">
        <v>85</v>
      </c>
      <c r="I140" s="11">
        <v>25000</v>
      </c>
      <c r="J140" s="8">
        <v>41261</v>
      </c>
      <c r="K140" s="34">
        <v>41351</v>
      </c>
      <c r="L140" s="33">
        <v>4</v>
      </c>
      <c r="M140" s="11" t="s">
        <v>91</v>
      </c>
      <c r="N140" s="11" t="s">
        <v>91</v>
      </c>
      <c r="O140" s="40" t="s">
        <v>91</v>
      </c>
      <c r="P140" s="40" t="s">
        <v>91</v>
      </c>
      <c r="Q140" s="40" t="s">
        <v>91</v>
      </c>
      <c r="R140" s="40" t="s">
        <v>91</v>
      </c>
      <c r="S140" s="66" t="s">
        <v>102</v>
      </c>
      <c r="T140" s="12">
        <v>245.9</v>
      </c>
      <c r="U140" s="12">
        <v>38.6</v>
      </c>
      <c r="V140" s="12">
        <v>42.1</v>
      </c>
      <c r="W140" s="7">
        <v>332</v>
      </c>
      <c r="X140" s="7">
        <v>22</v>
      </c>
      <c r="Y140" s="7">
        <v>10</v>
      </c>
      <c r="Z140" s="7">
        <v>33</v>
      </c>
      <c r="AA140" s="7">
        <v>15</v>
      </c>
      <c r="AB140" s="7">
        <v>0</v>
      </c>
      <c r="AC140" s="7">
        <f t="shared" si="10"/>
        <v>397</v>
      </c>
      <c r="AD140" s="7">
        <f t="shared" si="11"/>
        <v>15</v>
      </c>
      <c r="AE140" s="11" t="s">
        <v>4</v>
      </c>
      <c r="AF140" s="14"/>
    </row>
    <row r="141" spans="1:32" s="15" customFormat="1" x14ac:dyDescent="0.55000000000000004">
      <c r="A141" s="11">
        <v>21910305392</v>
      </c>
      <c r="B141" s="11">
        <v>15755</v>
      </c>
      <c r="C141" s="11">
        <v>776</v>
      </c>
      <c r="D141" s="11" t="s">
        <v>84</v>
      </c>
      <c r="E141" s="11">
        <v>805</v>
      </c>
      <c r="F141" s="12" t="s">
        <v>50</v>
      </c>
      <c r="G141" s="11" t="s">
        <v>2</v>
      </c>
      <c r="H141" s="11" t="s">
        <v>85</v>
      </c>
      <c r="I141" s="11">
        <v>25000</v>
      </c>
      <c r="J141" s="8">
        <v>41263</v>
      </c>
      <c r="K141" s="34">
        <v>41355</v>
      </c>
      <c r="L141" s="33">
        <v>4</v>
      </c>
      <c r="M141" s="11" t="s">
        <v>91</v>
      </c>
      <c r="N141" s="11" t="s">
        <v>91</v>
      </c>
      <c r="O141" s="40" t="s">
        <v>91</v>
      </c>
      <c r="P141" s="40" t="s">
        <v>91</v>
      </c>
      <c r="Q141" s="40" t="s">
        <v>91</v>
      </c>
      <c r="R141" s="40" t="s">
        <v>91</v>
      </c>
      <c r="S141" s="11" t="s">
        <v>103</v>
      </c>
      <c r="T141" s="12">
        <v>280.89999999999998</v>
      </c>
      <c r="U141" s="12">
        <v>53.5</v>
      </c>
      <c r="V141" s="12">
        <v>55</v>
      </c>
      <c r="W141" s="7">
        <v>408</v>
      </c>
      <c r="X141" s="7">
        <v>99</v>
      </c>
      <c r="Y141" s="7">
        <v>28</v>
      </c>
      <c r="Z141" s="7">
        <v>17</v>
      </c>
      <c r="AA141" s="7">
        <v>26</v>
      </c>
      <c r="AB141" s="7">
        <v>0</v>
      </c>
      <c r="AC141" s="7">
        <f t="shared" si="10"/>
        <v>552</v>
      </c>
      <c r="AD141" s="7">
        <f t="shared" si="11"/>
        <v>26</v>
      </c>
      <c r="AE141" s="11" t="s">
        <v>4</v>
      </c>
      <c r="AF141" s="14"/>
    </row>
    <row r="142" spans="1:32" s="15" customFormat="1" x14ac:dyDescent="0.55000000000000004">
      <c r="A142" s="11">
        <v>21910305381</v>
      </c>
      <c r="B142" s="11">
        <v>15285</v>
      </c>
      <c r="C142" s="11">
        <v>813</v>
      </c>
      <c r="D142" s="11" t="s">
        <v>84</v>
      </c>
      <c r="E142" s="11">
        <v>800</v>
      </c>
      <c r="F142" s="12" t="s">
        <v>50</v>
      </c>
      <c r="G142" s="11" t="s">
        <v>2</v>
      </c>
      <c r="H142" s="11" t="s">
        <v>85</v>
      </c>
      <c r="I142" s="11">
        <v>25000</v>
      </c>
      <c r="J142" s="8">
        <v>41262</v>
      </c>
      <c r="K142" s="34">
        <v>41351</v>
      </c>
      <c r="L142" s="33">
        <v>4</v>
      </c>
      <c r="M142" s="11" t="s">
        <v>91</v>
      </c>
      <c r="N142" s="11" t="s">
        <v>91</v>
      </c>
      <c r="O142" s="40" t="s">
        <v>91</v>
      </c>
      <c r="P142" s="40" t="s">
        <v>91</v>
      </c>
      <c r="Q142" s="40" t="s">
        <v>91</v>
      </c>
      <c r="R142" s="40" t="s">
        <v>91</v>
      </c>
      <c r="S142" s="66" t="s">
        <v>102</v>
      </c>
      <c r="T142" s="12">
        <v>274.7</v>
      </c>
      <c r="U142" s="12">
        <v>55.1</v>
      </c>
      <c r="V142" s="12">
        <v>36.799999999999997</v>
      </c>
      <c r="W142" s="7">
        <f>3+2+7+5+2+2+4+3+1+3+1+2+4+11+19+14+19+10+3+11+8+3+3+11+4+10+6+2+1+1+1+3+1</f>
        <v>180</v>
      </c>
      <c r="X142" s="7">
        <f>2+1+2+1+1+1+1+4+2+2+2+1+2+2+1+1+1+2+1+2+2+3+1</f>
        <v>38</v>
      </c>
      <c r="Y142" s="7">
        <f>1+2+1+1+2+1+2+1+1+1+1+1+1+1</f>
        <v>17</v>
      </c>
      <c r="Z142" s="7">
        <f>1+2+3+1+1+1+1+1+3+7+2+3+1+1+2+1</f>
        <v>31</v>
      </c>
      <c r="AA142" s="7">
        <v>0</v>
      </c>
      <c r="AB142" s="7">
        <v>0</v>
      </c>
      <c r="AC142" s="7">
        <f t="shared" si="10"/>
        <v>266</v>
      </c>
      <c r="AD142" s="7">
        <f t="shared" si="11"/>
        <v>0</v>
      </c>
      <c r="AE142" s="11" t="s">
        <v>4</v>
      </c>
      <c r="AF142" s="14"/>
    </row>
    <row r="143" spans="1:32" s="15" customFormat="1" x14ac:dyDescent="0.55000000000000004">
      <c r="A143" s="11">
        <v>21910305391</v>
      </c>
      <c r="B143" s="11">
        <v>15286</v>
      </c>
      <c r="C143" s="11">
        <v>885</v>
      </c>
      <c r="D143" s="11" t="s">
        <v>84</v>
      </c>
      <c r="E143" s="11">
        <v>801</v>
      </c>
      <c r="F143" s="12" t="s">
        <v>50</v>
      </c>
      <c r="G143" s="11" t="s">
        <v>2</v>
      </c>
      <c r="H143" s="11" t="s">
        <v>85</v>
      </c>
      <c r="I143" s="11">
        <v>25000</v>
      </c>
      <c r="J143" s="8">
        <v>41263</v>
      </c>
      <c r="K143" s="34">
        <v>41352</v>
      </c>
      <c r="L143" s="33">
        <v>4</v>
      </c>
      <c r="M143" s="11" t="s">
        <v>91</v>
      </c>
      <c r="N143" s="11" t="s">
        <v>91</v>
      </c>
      <c r="O143" s="40" t="s">
        <v>91</v>
      </c>
      <c r="P143" s="40" t="s">
        <v>91</v>
      </c>
      <c r="Q143" s="40" t="s">
        <v>91</v>
      </c>
      <c r="R143" s="40" t="s">
        <v>91</v>
      </c>
      <c r="S143" s="11" t="s">
        <v>102</v>
      </c>
      <c r="T143" s="12">
        <v>291</v>
      </c>
      <c r="U143" s="12">
        <v>58.9</v>
      </c>
      <c r="V143" s="12">
        <v>43.4</v>
      </c>
      <c r="W143" s="7">
        <f>1+1+1+2+3+3+2+1+5+11+7+5+7+1+5+12+19+10+8+7+9+11+2+5+2+6+4+3+2+1</f>
        <v>156</v>
      </c>
      <c r="X143" s="7">
        <f>1+1+1+1+3+5+4+3+2+1+3+9+6+6+2+2+1+2+4+1+2</f>
        <v>60</v>
      </c>
      <c r="Y143" s="7">
        <f>1+1+1+1+2+2+4+2+1+1</f>
        <v>16</v>
      </c>
      <c r="Z143" s="7">
        <f>1+1+1+1+1+1+2+1+2+2+3+1+5+4+1+2+2+1+1+1</f>
        <v>34</v>
      </c>
      <c r="AA143" s="7">
        <f>2+1+1+1</f>
        <v>5</v>
      </c>
      <c r="AB143" s="7">
        <v>0</v>
      </c>
      <c r="AC143" s="7">
        <f t="shared" si="10"/>
        <v>266</v>
      </c>
      <c r="AD143" s="7">
        <f t="shared" si="11"/>
        <v>5</v>
      </c>
      <c r="AE143" s="11" t="s">
        <v>4</v>
      </c>
      <c r="AF143" s="14"/>
    </row>
    <row r="144" spans="1:32" s="15" customFormat="1" x14ac:dyDescent="0.55000000000000004">
      <c r="A144" s="11">
        <v>21910305402</v>
      </c>
      <c r="B144" s="11">
        <v>15287</v>
      </c>
      <c r="C144" s="11">
        <v>1028</v>
      </c>
      <c r="D144" s="11" t="s">
        <v>84</v>
      </c>
      <c r="E144" s="11">
        <v>811</v>
      </c>
      <c r="F144" s="12" t="s">
        <v>50</v>
      </c>
      <c r="G144" s="11" t="s">
        <v>2</v>
      </c>
      <c r="H144" s="11" t="s">
        <v>85</v>
      </c>
      <c r="I144" s="11">
        <v>25000</v>
      </c>
      <c r="J144" s="8">
        <v>41267</v>
      </c>
      <c r="K144" s="34">
        <v>41354</v>
      </c>
      <c r="L144" s="33">
        <v>4</v>
      </c>
      <c r="M144" s="11" t="s">
        <v>91</v>
      </c>
      <c r="N144" s="11" t="s">
        <v>91</v>
      </c>
      <c r="O144" s="40" t="s">
        <v>91</v>
      </c>
      <c r="P144" s="40" t="s">
        <v>91</v>
      </c>
      <c r="Q144" s="40" t="s">
        <v>91</v>
      </c>
      <c r="R144" s="40" t="s">
        <v>91</v>
      </c>
      <c r="S144" s="11" t="s">
        <v>102</v>
      </c>
      <c r="T144" s="12">
        <v>262.8</v>
      </c>
      <c r="U144" s="12">
        <v>37.200000000000003</v>
      </c>
      <c r="V144" s="12">
        <v>58</v>
      </c>
      <c r="W144" s="7">
        <f>1+9+1+6+5+8+6+14+18+15+15+24+5+12+9+4+2+2+14+13+14+12+15+5+6+7+4+4+2+5+2+4+1+1+2+3+1</f>
        <v>271</v>
      </c>
      <c r="X144" s="7">
        <f>1+1+1+3+2+3+4+1+5+1+1+2+1+4+2+2+1+5+1+1+1</f>
        <v>43</v>
      </c>
      <c r="Y144" s="7">
        <f>2+1+1+1+1+3+1+1+2+1+1+1+1+2+0</f>
        <v>19</v>
      </c>
      <c r="Z144" s="7">
        <f>1+1+1+4+1+1+1+2+2+2+1+2+2+3+1+1</f>
        <v>26</v>
      </c>
      <c r="AA144" s="7">
        <v>1</v>
      </c>
      <c r="AB144" s="7">
        <v>0</v>
      </c>
      <c r="AC144" s="7">
        <f t="shared" si="10"/>
        <v>359</v>
      </c>
      <c r="AD144" s="7">
        <f t="shared" si="11"/>
        <v>1</v>
      </c>
      <c r="AE144" s="11" t="s">
        <v>4</v>
      </c>
      <c r="AF144" s="14"/>
    </row>
    <row r="145" spans="1:32" s="15" customFormat="1" x14ac:dyDescent="0.55000000000000004">
      <c r="A145" s="11">
        <v>21910307211</v>
      </c>
      <c r="B145" s="11">
        <v>15631</v>
      </c>
      <c r="C145" s="11">
        <v>1382</v>
      </c>
      <c r="D145" s="11" t="s">
        <v>84</v>
      </c>
      <c r="E145" s="11">
        <v>928</v>
      </c>
      <c r="F145" s="12" t="s">
        <v>50</v>
      </c>
      <c r="G145" s="11" t="s">
        <v>2</v>
      </c>
      <c r="H145" s="11" t="s">
        <v>85</v>
      </c>
      <c r="I145" s="11">
        <v>25000</v>
      </c>
      <c r="J145" s="8">
        <v>41290</v>
      </c>
      <c r="K145" s="34">
        <v>41383</v>
      </c>
      <c r="L145" s="33">
        <v>5</v>
      </c>
      <c r="M145" s="11" t="s">
        <v>91</v>
      </c>
      <c r="N145" s="11" t="s">
        <v>91</v>
      </c>
      <c r="O145" s="40" t="s">
        <v>91</v>
      </c>
      <c r="P145" s="40" t="s">
        <v>91</v>
      </c>
      <c r="Q145" s="40" t="s">
        <v>91</v>
      </c>
      <c r="R145" s="40" t="s">
        <v>91</v>
      </c>
      <c r="S145" s="11" t="s">
        <v>102</v>
      </c>
      <c r="T145" s="12">
        <v>250.8</v>
      </c>
      <c r="U145" s="12">
        <v>46.8</v>
      </c>
      <c r="V145" s="12">
        <v>52</v>
      </c>
      <c r="W145" s="7">
        <v>337</v>
      </c>
      <c r="X145" s="7">
        <v>29</v>
      </c>
      <c r="Y145" s="7">
        <v>16</v>
      </c>
      <c r="Z145" s="7">
        <v>24</v>
      </c>
      <c r="AA145" s="7">
        <v>22</v>
      </c>
      <c r="AB145" s="7">
        <v>0</v>
      </c>
      <c r="AC145" s="7">
        <f t="shared" si="10"/>
        <v>406</v>
      </c>
      <c r="AD145" s="7">
        <f t="shared" si="11"/>
        <v>22</v>
      </c>
      <c r="AE145" s="11" t="s">
        <v>4</v>
      </c>
      <c r="AF145" s="14"/>
    </row>
    <row r="146" spans="1:32" s="15" customFormat="1" x14ac:dyDescent="0.55000000000000004">
      <c r="A146" s="11">
        <v>21910307212</v>
      </c>
      <c r="B146" s="11">
        <v>15632</v>
      </c>
      <c r="C146" s="11">
        <v>1403</v>
      </c>
      <c r="D146" s="11" t="s">
        <v>84</v>
      </c>
      <c r="E146" s="11">
        <v>934</v>
      </c>
      <c r="F146" s="12" t="s">
        <v>50</v>
      </c>
      <c r="G146" s="11" t="s">
        <v>2</v>
      </c>
      <c r="H146" s="11" t="s">
        <v>85</v>
      </c>
      <c r="I146" s="11">
        <v>25000</v>
      </c>
      <c r="J146" s="8">
        <v>41291</v>
      </c>
      <c r="K146" s="34">
        <v>41379</v>
      </c>
      <c r="L146" s="33">
        <v>5</v>
      </c>
      <c r="M146" s="11" t="s">
        <v>91</v>
      </c>
      <c r="N146" s="11" t="s">
        <v>91</v>
      </c>
      <c r="O146" s="40" t="s">
        <v>91</v>
      </c>
      <c r="P146" s="40" t="s">
        <v>91</v>
      </c>
      <c r="Q146" s="40" t="s">
        <v>91</v>
      </c>
      <c r="R146" s="40" t="s">
        <v>91</v>
      </c>
      <c r="S146" s="11" t="s">
        <v>102</v>
      </c>
      <c r="T146" s="12">
        <v>255.4</v>
      </c>
      <c r="U146" s="12">
        <v>53.9</v>
      </c>
      <c r="V146" s="12">
        <v>53.5</v>
      </c>
      <c r="W146" s="7">
        <v>338</v>
      </c>
      <c r="X146" s="7">
        <v>27</v>
      </c>
      <c r="Y146" s="7">
        <v>26</v>
      </c>
      <c r="Z146" s="7">
        <v>33</v>
      </c>
      <c r="AA146" s="7">
        <v>15</v>
      </c>
      <c r="AB146" s="7">
        <v>0</v>
      </c>
      <c r="AC146" s="7">
        <f t="shared" si="10"/>
        <v>424</v>
      </c>
      <c r="AD146" s="7">
        <f t="shared" si="11"/>
        <v>15</v>
      </c>
      <c r="AE146" s="11" t="s">
        <v>4</v>
      </c>
      <c r="AF146" s="14"/>
    </row>
    <row r="147" spans="1:32" s="15" customFormat="1" x14ac:dyDescent="0.55000000000000004">
      <c r="A147" s="11">
        <v>21910306452</v>
      </c>
      <c r="B147" s="11">
        <v>15258</v>
      </c>
      <c r="C147" s="11">
        <v>99</v>
      </c>
      <c r="D147" s="11" t="s">
        <v>84</v>
      </c>
      <c r="E147" s="11">
        <v>802</v>
      </c>
      <c r="F147" s="12" t="s">
        <v>50</v>
      </c>
      <c r="G147" s="11" t="s">
        <v>1</v>
      </c>
      <c r="H147" s="11" t="s">
        <v>85</v>
      </c>
      <c r="I147" s="11">
        <v>25000</v>
      </c>
      <c r="J147" s="8">
        <v>41262</v>
      </c>
      <c r="K147" s="34">
        <v>41354</v>
      </c>
      <c r="L147" s="33">
        <v>4</v>
      </c>
      <c r="M147" s="11" t="s">
        <v>91</v>
      </c>
      <c r="N147" s="11" t="s">
        <v>91</v>
      </c>
      <c r="O147" s="40" t="s">
        <v>91</v>
      </c>
      <c r="P147" s="40" t="s">
        <v>91</v>
      </c>
      <c r="Q147" s="40" t="s">
        <v>91</v>
      </c>
      <c r="R147" s="40" t="s">
        <v>91</v>
      </c>
      <c r="S147" s="11" t="s">
        <v>102</v>
      </c>
      <c r="T147" s="12">
        <v>359.1</v>
      </c>
      <c r="U147" s="12">
        <v>48.8</v>
      </c>
      <c r="V147" s="12">
        <v>43.5</v>
      </c>
      <c r="W147" s="7">
        <v>64</v>
      </c>
      <c r="X147" s="7">
        <v>23</v>
      </c>
      <c r="Y147" s="7">
        <v>17</v>
      </c>
      <c r="Z147" s="7">
        <v>42</v>
      </c>
      <c r="AA147" s="7">
        <v>0</v>
      </c>
      <c r="AB147" s="7">
        <v>0</v>
      </c>
      <c r="AC147" s="7">
        <f t="shared" si="10"/>
        <v>146</v>
      </c>
      <c r="AD147" s="7">
        <f t="shared" si="11"/>
        <v>0</v>
      </c>
      <c r="AE147" s="11" t="s">
        <v>4</v>
      </c>
      <c r="AF147" s="14"/>
    </row>
    <row r="148" spans="1:32" s="15" customFormat="1" x14ac:dyDescent="0.55000000000000004">
      <c r="A148" s="11">
        <v>21910306471</v>
      </c>
      <c r="B148" s="11">
        <v>15763</v>
      </c>
      <c r="C148" s="11">
        <v>341</v>
      </c>
      <c r="D148" s="11" t="s">
        <v>84</v>
      </c>
      <c r="E148" s="11">
        <v>929</v>
      </c>
      <c r="F148" s="12" t="s">
        <v>50</v>
      </c>
      <c r="G148" s="11" t="s">
        <v>1</v>
      </c>
      <c r="H148" s="11" t="s">
        <v>85</v>
      </c>
      <c r="I148" s="11">
        <v>25000</v>
      </c>
      <c r="J148" s="8">
        <v>41289</v>
      </c>
      <c r="K148" s="34">
        <v>41379</v>
      </c>
      <c r="L148" s="33">
        <v>5</v>
      </c>
      <c r="M148" s="11" t="s">
        <v>91</v>
      </c>
      <c r="N148" s="11" t="s">
        <v>91</v>
      </c>
      <c r="O148" s="40" t="s">
        <v>91</v>
      </c>
      <c r="P148" s="40" t="s">
        <v>91</v>
      </c>
      <c r="Q148" s="40" t="s">
        <v>91</v>
      </c>
      <c r="R148" s="40" t="s">
        <v>91</v>
      </c>
      <c r="S148" s="65" t="s">
        <v>105</v>
      </c>
      <c r="T148" s="12">
        <v>262.10000000000002</v>
      </c>
      <c r="U148" s="12">
        <v>43.4</v>
      </c>
      <c r="V148" s="12">
        <v>40.299999999999997</v>
      </c>
      <c r="W148" s="7">
        <v>327</v>
      </c>
      <c r="X148" s="7">
        <v>67</v>
      </c>
      <c r="Y148" s="7">
        <v>20</v>
      </c>
      <c r="Z148" s="7">
        <v>18</v>
      </c>
      <c r="AA148" s="7">
        <v>15</v>
      </c>
      <c r="AB148" s="7">
        <v>0</v>
      </c>
      <c r="AC148" s="7">
        <f t="shared" si="10"/>
        <v>432</v>
      </c>
      <c r="AD148" s="7">
        <f t="shared" si="11"/>
        <v>15</v>
      </c>
      <c r="AE148" s="11" t="s">
        <v>4</v>
      </c>
      <c r="AF148" s="14"/>
    </row>
    <row r="149" spans="1:32" s="15" customFormat="1" x14ac:dyDescent="0.55000000000000004">
      <c r="A149" s="11">
        <v>21910306462</v>
      </c>
      <c r="B149" s="11">
        <v>15259</v>
      </c>
      <c r="C149" s="11">
        <v>419</v>
      </c>
      <c r="D149" s="11" t="s">
        <v>84</v>
      </c>
      <c r="E149" s="11">
        <v>810</v>
      </c>
      <c r="F149" s="12" t="s">
        <v>50</v>
      </c>
      <c r="G149" s="11" t="s">
        <v>1</v>
      </c>
      <c r="H149" s="11" t="s">
        <v>85</v>
      </c>
      <c r="I149" s="11">
        <v>25000</v>
      </c>
      <c r="J149" s="8">
        <v>41263</v>
      </c>
      <c r="K149" s="34">
        <v>41352</v>
      </c>
      <c r="L149" s="33">
        <v>4</v>
      </c>
      <c r="M149" s="11" t="s">
        <v>91</v>
      </c>
      <c r="N149" s="11" t="s">
        <v>91</v>
      </c>
      <c r="O149" s="40" t="s">
        <v>91</v>
      </c>
      <c r="P149" s="40" t="s">
        <v>91</v>
      </c>
      <c r="Q149" s="40" t="s">
        <v>91</v>
      </c>
      <c r="R149" s="40" t="s">
        <v>91</v>
      </c>
      <c r="S149" s="66" t="s">
        <v>102</v>
      </c>
      <c r="T149" s="12">
        <v>266.8</v>
      </c>
      <c r="U149" s="12">
        <v>45.7</v>
      </c>
      <c r="V149" s="12">
        <v>43.9</v>
      </c>
      <c r="W149" s="7">
        <v>106</v>
      </c>
      <c r="X149" s="7">
        <v>23</v>
      </c>
      <c r="Y149" s="7">
        <v>25</v>
      </c>
      <c r="Z149" s="7">
        <v>39</v>
      </c>
      <c r="AA149" s="7">
        <v>0</v>
      </c>
      <c r="AB149" s="7">
        <v>0</v>
      </c>
      <c r="AC149" s="7">
        <f t="shared" si="10"/>
        <v>193</v>
      </c>
      <c r="AD149" s="7">
        <f t="shared" si="11"/>
        <v>0</v>
      </c>
      <c r="AE149" s="11"/>
      <c r="AF149" s="14"/>
    </row>
    <row r="150" spans="1:32" s="15" customFormat="1" x14ac:dyDescent="0.55000000000000004">
      <c r="A150" s="11">
        <v>21910306441</v>
      </c>
      <c r="B150" s="11">
        <v>15751</v>
      </c>
      <c r="C150" s="11">
        <v>449</v>
      </c>
      <c r="D150" s="11" t="s">
        <v>84</v>
      </c>
      <c r="E150" s="11">
        <v>808</v>
      </c>
      <c r="F150" s="12" t="s">
        <v>50</v>
      </c>
      <c r="G150" s="11" t="s">
        <v>1</v>
      </c>
      <c r="H150" s="11" t="s">
        <v>85</v>
      </c>
      <c r="I150" s="11">
        <v>25000</v>
      </c>
      <c r="J150" s="8">
        <v>41261</v>
      </c>
      <c r="K150" s="34">
        <v>41355</v>
      </c>
      <c r="L150" s="33">
        <v>4</v>
      </c>
      <c r="M150" s="11" t="s">
        <v>91</v>
      </c>
      <c r="N150" s="11" t="s">
        <v>91</v>
      </c>
      <c r="O150" s="40" t="s">
        <v>91</v>
      </c>
      <c r="P150" s="40" t="s">
        <v>91</v>
      </c>
      <c r="Q150" s="40" t="s">
        <v>91</v>
      </c>
      <c r="R150" s="40" t="s">
        <v>91</v>
      </c>
      <c r="S150" s="65" t="s">
        <v>101</v>
      </c>
      <c r="T150" s="12">
        <v>323.3</v>
      </c>
      <c r="U150" s="12">
        <v>50.2</v>
      </c>
      <c r="V150" s="12">
        <v>40.200000000000003</v>
      </c>
      <c r="W150" s="7">
        <v>353</v>
      </c>
      <c r="X150" s="7">
        <v>49</v>
      </c>
      <c r="Y150" s="7">
        <v>16</v>
      </c>
      <c r="Z150" s="7">
        <v>11</v>
      </c>
      <c r="AA150" s="7">
        <v>14</v>
      </c>
      <c r="AB150" s="7">
        <v>0</v>
      </c>
      <c r="AC150" s="7">
        <f t="shared" si="10"/>
        <v>429</v>
      </c>
      <c r="AD150" s="7">
        <f t="shared" si="11"/>
        <v>14</v>
      </c>
      <c r="AE150" s="11" t="s">
        <v>4</v>
      </c>
      <c r="AF150" s="14"/>
    </row>
    <row r="151" spans="1:32" s="15" customFormat="1" x14ac:dyDescent="0.55000000000000004">
      <c r="A151" s="11">
        <v>21910306431</v>
      </c>
      <c r="B151" s="11">
        <v>15761</v>
      </c>
      <c r="C151" s="11">
        <v>489</v>
      </c>
      <c r="D151" s="11" t="s">
        <v>84</v>
      </c>
      <c r="E151" s="11">
        <v>804</v>
      </c>
      <c r="F151" s="12" t="s">
        <v>50</v>
      </c>
      <c r="G151" s="11" t="s">
        <v>1</v>
      </c>
      <c r="H151" s="11" t="s">
        <v>85</v>
      </c>
      <c r="I151" s="11">
        <v>25000</v>
      </c>
      <c r="J151" s="8">
        <v>41261</v>
      </c>
      <c r="K151" s="34">
        <v>41356</v>
      </c>
      <c r="L151" s="33">
        <v>4</v>
      </c>
      <c r="M151" s="11" t="s">
        <v>91</v>
      </c>
      <c r="N151" s="11" t="s">
        <v>91</v>
      </c>
      <c r="O151" s="40" t="s">
        <v>91</v>
      </c>
      <c r="P151" s="40" t="s">
        <v>91</v>
      </c>
      <c r="Q151" s="40" t="s">
        <v>91</v>
      </c>
      <c r="R151" s="40" t="s">
        <v>91</v>
      </c>
      <c r="S151" s="11" t="s">
        <v>103</v>
      </c>
      <c r="T151" s="12">
        <v>330.4</v>
      </c>
      <c r="U151" s="12">
        <v>62.5</v>
      </c>
      <c r="V151" s="12">
        <v>50.8</v>
      </c>
      <c r="W151" s="7">
        <v>184</v>
      </c>
      <c r="X151" s="7">
        <v>56</v>
      </c>
      <c r="Y151" s="7">
        <v>22</v>
      </c>
      <c r="Z151" s="7">
        <v>29</v>
      </c>
      <c r="AA151" s="7">
        <v>5</v>
      </c>
      <c r="AB151" s="7">
        <v>10</v>
      </c>
      <c r="AC151" s="7">
        <f t="shared" si="10"/>
        <v>291</v>
      </c>
      <c r="AD151" s="7">
        <f t="shared" si="11"/>
        <v>15</v>
      </c>
      <c r="AE151" s="11" t="s">
        <v>4</v>
      </c>
      <c r="AF151" s="14"/>
    </row>
    <row r="152" spans="1:32" s="15" customFormat="1" x14ac:dyDescent="0.55000000000000004">
      <c r="A152" s="11">
        <v>21910306432</v>
      </c>
      <c r="B152" s="11">
        <v>15260</v>
      </c>
      <c r="C152" s="11">
        <v>562</v>
      </c>
      <c r="D152" s="11" t="s">
        <v>84</v>
      </c>
      <c r="E152" s="11">
        <v>807</v>
      </c>
      <c r="F152" s="12" t="s">
        <v>50</v>
      </c>
      <c r="G152" s="11" t="s">
        <v>1</v>
      </c>
      <c r="H152" s="11" t="s">
        <v>85</v>
      </c>
      <c r="I152" s="11">
        <v>25000</v>
      </c>
      <c r="J152" s="8">
        <v>41261</v>
      </c>
      <c r="K152" s="34">
        <v>41355</v>
      </c>
      <c r="L152" s="33">
        <v>4</v>
      </c>
      <c r="M152" s="11" t="s">
        <v>91</v>
      </c>
      <c r="N152" s="11" t="s">
        <v>91</v>
      </c>
      <c r="O152" s="40" t="s">
        <v>91</v>
      </c>
      <c r="P152" s="40" t="s">
        <v>91</v>
      </c>
      <c r="Q152" s="40" t="s">
        <v>91</v>
      </c>
      <c r="R152" s="40" t="s">
        <v>91</v>
      </c>
      <c r="S152" s="11" t="s">
        <v>102</v>
      </c>
      <c r="T152" s="12">
        <v>321.3</v>
      </c>
      <c r="U152" s="12">
        <v>58.5</v>
      </c>
      <c r="V152" s="12">
        <v>63.9</v>
      </c>
      <c r="W152" s="7">
        <v>58</v>
      </c>
      <c r="X152" s="7">
        <v>14</v>
      </c>
      <c r="Y152" s="7">
        <v>15</v>
      </c>
      <c r="Z152" s="7">
        <v>46</v>
      </c>
      <c r="AA152" s="7">
        <v>1</v>
      </c>
      <c r="AB152" s="7">
        <v>0</v>
      </c>
      <c r="AC152" s="7">
        <f t="shared" si="10"/>
        <v>133</v>
      </c>
      <c r="AD152" s="7">
        <f t="shared" si="11"/>
        <v>1</v>
      </c>
      <c r="AE152" s="11" t="s">
        <v>4</v>
      </c>
      <c r="AF152" s="14"/>
    </row>
    <row r="153" spans="1:32" s="15" customFormat="1" x14ac:dyDescent="0.55000000000000004">
      <c r="A153" s="11">
        <v>21910306461</v>
      </c>
      <c r="B153" s="11">
        <v>15739</v>
      </c>
      <c r="C153" s="11">
        <v>870</v>
      </c>
      <c r="D153" s="11" t="s">
        <v>84</v>
      </c>
      <c r="E153" s="11">
        <v>801</v>
      </c>
      <c r="F153" s="12" t="s">
        <v>50</v>
      </c>
      <c r="G153" s="11" t="s">
        <v>1</v>
      </c>
      <c r="H153" s="11" t="s">
        <v>85</v>
      </c>
      <c r="I153" s="11">
        <v>25000</v>
      </c>
      <c r="J153" s="8">
        <v>41263</v>
      </c>
      <c r="K153" s="34">
        <v>41353</v>
      </c>
      <c r="L153" s="33">
        <v>4</v>
      </c>
      <c r="M153" s="11" t="s">
        <v>91</v>
      </c>
      <c r="N153" s="11" t="s">
        <v>91</v>
      </c>
      <c r="O153" s="40" t="s">
        <v>91</v>
      </c>
      <c r="P153" s="40" t="s">
        <v>91</v>
      </c>
      <c r="Q153" s="40" t="s">
        <v>91</v>
      </c>
      <c r="R153" s="40" t="s">
        <v>91</v>
      </c>
      <c r="S153" s="65" t="s">
        <v>105</v>
      </c>
      <c r="T153" s="12">
        <v>285.5</v>
      </c>
      <c r="U153" s="12">
        <v>49.7</v>
      </c>
      <c r="V153" s="12">
        <v>51.1</v>
      </c>
      <c r="W153" s="7">
        <v>161</v>
      </c>
      <c r="X153" s="7">
        <v>34</v>
      </c>
      <c r="Y153" s="7">
        <v>8</v>
      </c>
      <c r="Z153" s="7">
        <v>16</v>
      </c>
      <c r="AA153" s="7">
        <v>4</v>
      </c>
      <c r="AB153" s="7">
        <v>2</v>
      </c>
      <c r="AC153" s="7">
        <f t="shared" si="10"/>
        <v>219</v>
      </c>
      <c r="AD153" s="7">
        <f t="shared" si="11"/>
        <v>6</v>
      </c>
      <c r="AE153" s="11" t="s">
        <v>4</v>
      </c>
      <c r="AF153" s="14"/>
    </row>
    <row r="154" spans="1:32" s="15" customFormat="1" x14ac:dyDescent="0.55000000000000004">
      <c r="A154" s="11">
        <v>21910306451</v>
      </c>
      <c r="B154" s="11">
        <v>15627</v>
      </c>
      <c r="C154" s="11">
        <v>1053</v>
      </c>
      <c r="D154" s="11" t="s">
        <v>84</v>
      </c>
      <c r="E154" s="11">
        <v>800</v>
      </c>
      <c r="F154" s="12" t="s">
        <v>50</v>
      </c>
      <c r="G154" s="11" t="s">
        <v>1</v>
      </c>
      <c r="H154" s="11" t="s">
        <v>85</v>
      </c>
      <c r="I154" s="11">
        <v>25000</v>
      </c>
      <c r="J154" s="8">
        <v>41262</v>
      </c>
      <c r="K154" s="34">
        <v>41355</v>
      </c>
      <c r="L154" s="33">
        <v>4</v>
      </c>
      <c r="M154" s="11" t="s">
        <v>91</v>
      </c>
      <c r="N154" s="11" t="s">
        <v>91</v>
      </c>
      <c r="O154" s="40" t="s">
        <v>91</v>
      </c>
      <c r="P154" s="40" t="s">
        <v>91</v>
      </c>
      <c r="Q154" s="40" t="s">
        <v>91</v>
      </c>
      <c r="R154" s="40" t="s">
        <v>91</v>
      </c>
      <c r="S154" s="11" t="s">
        <v>102</v>
      </c>
      <c r="T154" s="12">
        <v>293.5</v>
      </c>
      <c r="U154" s="12">
        <v>54.1</v>
      </c>
      <c r="V154" s="12">
        <v>47.1</v>
      </c>
      <c r="W154" s="7">
        <v>243</v>
      </c>
      <c r="X154" s="7">
        <v>72</v>
      </c>
      <c r="Y154" s="7">
        <v>10</v>
      </c>
      <c r="Z154" s="7">
        <v>32</v>
      </c>
      <c r="AA154" s="7">
        <v>24</v>
      </c>
      <c r="AB154" s="7">
        <v>0</v>
      </c>
      <c r="AC154" s="7">
        <f t="shared" si="10"/>
        <v>357</v>
      </c>
      <c r="AD154" s="7">
        <f t="shared" si="11"/>
        <v>24</v>
      </c>
      <c r="AE154" s="11" t="s">
        <v>4</v>
      </c>
      <c r="AF154" s="14"/>
    </row>
    <row r="155" spans="1:32" s="15" customFormat="1" x14ac:dyDescent="0.55000000000000004">
      <c r="A155" s="11">
        <v>21910306472</v>
      </c>
      <c r="B155" s="11">
        <v>15792</v>
      </c>
      <c r="C155" s="11">
        <v>1242</v>
      </c>
      <c r="D155" s="11" t="s">
        <v>84</v>
      </c>
      <c r="E155" s="11">
        <v>930</v>
      </c>
      <c r="F155" s="12" t="s">
        <v>50</v>
      </c>
      <c r="G155" s="11" t="s">
        <v>1</v>
      </c>
      <c r="H155" s="11" t="s">
        <v>85</v>
      </c>
      <c r="I155" s="11">
        <v>25000</v>
      </c>
      <c r="J155" s="8">
        <v>41289</v>
      </c>
      <c r="K155" s="34">
        <v>41383</v>
      </c>
      <c r="L155" s="33">
        <v>5</v>
      </c>
      <c r="M155" s="11" t="s">
        <v>91</v>
      </c>
      <c r="N155" s="11" t="s">
        <v>91</v>
      </c>
      <c r="O155" s="40" t="s">
        <v>91</v>
      </c>
      <c r="P155" s="40" t="s">
        <v>91</v>
      </c>
      <c r="Q155" s="40" t="s">
        <v>91</v>
      </c>
      <c r="R155" s="40" t="s">
        <v>91</v>
      </c>
      <c r="S155" s="11" t="s">
        <v>103</v>
      </c>
      <c r="T155" s="12">
        <v>283.2</v>
      </c>
      <c r="U155" s="12">
        <v>59.5</v>
      </c>
      <c r="V155" s="12">
        <v>46.9</v>
      </c>
      <c r="W155" s="7">
        <v>350</v>
      </c>
      <c r="X155" s="7">
        <v>36</v>
      </c>
      <c r="Y155" s="7">
        <v>22</v>
      </c>
      <c r="Z155" s="7">
        <v>9</v>
      </c>
      <c r="AA155" s="7">
        <v>2</v>
      </c>
      <c r="AB155" s="7">
        <v>0</v>
      </c>
      <c r="AC155" s="7">
        <f t="shared" si="10"/>
        <v>417</v>
      </c>
      <c r="AD155" s="7">
        <f t="shared" si="11"/>
        <v>2</v>
      </c>
      <c r="AE155" s="11" t="s">
        <v>4</v>
      </c>
      <c r="AF155" s="14"/>
    </row>
    <row r="156" spans="1:32" x14ac:dyDescent="0.55000000000000004">
      <c r="A156" s="11">
        <v>21910306442</v>
      </c>
      <c r="B156" s="11">
        <v>15617</v>
      </c>
      <c r="C156" s="11">
        <v>1333</v>
      </c>
      <c r="D156" s="11" t="s">
        <v>84</v>
      </c>
      <c r="E156" s="11">
        <v>809</v>
      </c>
      <c r="F156" s="12" t="s">
        <v>50</v>
      </c>
      <c r="G156" s="11" t="s">
        <v>1</v>
      </c>
      <c r="H156" s="11" t="s">
        <v>85</v>
      </c>
      <c r="I156" s="11">
        <v>25000</v>
      </c>
      <c r="J156" s="8">
        <v>41261</v>
      </c>
      <c r="K156" s="34">
        <v>41354</v>
      </c>
      <c r="L156" s="33">
        <v>4</v>
      </c>
      <c r="M156" s="11" t="s">
        <v>91</v>
      </c>
      <c r="N156" s="11" t="s">
        <v>91</v>
      </c>
      <c r="O156" s="40" t="s">
        <v>91</v>
      </c>
      <c r="P156" s="40" t="s">
        <v>91</v>
      </c>
      <c r="Q156" s="40" t="s">
        <v>91</v>
      </c>
      <c r="R156" s="40" t="s">
        <v>91</v>
      </c>
      <c r="S156" s="11" t="s">
        <v>102</v>
      </c>
      <c r="T156" s="12">
        <v>261.60000000000002</v>
      </c>
      <c r="U156" s="12">
        <v>34.799999999999997</v>
      </c>
      <c r="V156" s="12">
        <v>44.8</v>
      </c>
      <c r="W156" s="7">
        <v>236</v>
      </c>
      <c r="X156" s="7">
        <v>148</v>
      </c>
      <c r="Y156" s="7">
        <v>30</v>
      </c>
      <c r="Z156" s="7">
        <v>19</v>
      </c>
      <c r="AA156" s="7">
        <v>11</v>
      </c>
      <c r="AB156" s="7">
        <v>0</v>
      </c>
      <c r="AC156" s="7">
        <f t="shared" si="10"/>
        <v>433</v>
      </c>
      <c r="AD156" s="7">
        <f t="shared" si="11"/>
        <v>11</v>
      </c>
      <c r="AE156" s="11" t="s">
        <v>4</v>
      </c>
      <c r="AF156" s="14"/>
    </row>
    <row r="157" spans="1:32" x14ac:dyDescent="0.55000000000000004">
      <c r="F157" s="20"/>
      <c r="T157" s="20"/>
      <c r="U157" s="20"/>
      <c r="V157" s="20"/>
    </row>
    <row r="158" spans="1:32" x14ac:dyDescent="0.55000000000000004">
      <c r="A158" s="27" t="s">
        <v>43</v>
      </c>
      <c r="F158" s="20"/>
      <c r="T158" s="20"/>
      <c r="U158" s="20"/>
      <c r="V158" s="20"/>
    </row>
    <row r="159" spans="1:32" ht="16.5" x14ac:dyDescent="0.55000000000000004">
      <c r="A159" s="64" t="s">
        <v>94</v>
      </c>
      <c r="B159" s="60"/>
      <c r="D159" s="60"/>
      <c r="E159" s="60"/>
      <c r="F159" s="2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20"/>
      <c r="U159" s="20"/>
      <c r="V159" s="20"/>
    </row>
    <row r="160" spans="1:32" ht="16.5" x14ac:dyDescent="0.55000000000000004">
      <c r="A160" s="64" t="s">
        <v>120</v>
      </c>
      <c r="B160" s="60"/>
      <c r="D160" s="60"/>
      <c r="E160" s="60"/>
      <c r="F160" s="2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20"/>
      <c r="U160" s="20"/>
      <c r="V160" s="20"/>
    </row>
    <row r="161" spans="1:22" ht="16.5" x14ac:dyDescent="0.55000000000000004">
      <c r="A161" s="64" t="s">
        <v>95</v>
      </c>
      <c r="B161" s="60"/>
      <c r="D161" s="60"/>
      <c r="E161" s="60"/>
      <c r="F161" s="2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20"/>
      <c r="U161" s="20"/>
      <c r="V161" s="20"/>
    </row>
    <row r="162" spans="1:22" ht="16.5" x14ac:dyDescent="0.55000000000000004">
      <c r="A162" s="64" t="s">
        <v>121</v>
      </c>
      <c r="B162" s="60"/>
      <c r="D162" s="60"/>
      <c r="E162" s="60"/>
      <c r="F162" s="2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20"/>
      <c r="U162" s="20"/>
      <c r="V162" s="20"/>
    </row>
    <row r="163" spans="1:22" ht="16.5" x14ac:dyDescent="0.55000000000000004">
      <c r="A163" s="64" t="s">
        <v>107</v>
      </c>
      <c r="B163" s="60"/>
      <c r="D163" s="60"/>
      <c r="E163" s="60"/>
      <c r="F163" s="2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20"/>
      <c r="U163" s="20"/>
      <c r="V163" s="20"/>
    </row>
    <row r="164" spans="1:22" ht="16.5" x14ac:dyDescent="0.55000000000000004">
      <c r="A164" s="13" t="s">
        <v>108</v>
      </c>
      <c r="F164" s="20"/>
      <c r="T164" s="20"/>
      <c r="U164" s="20"/>
      <c r="V164" s="20"/>
    </row>
    <row r="165" spans="1:22" ht="16.5" x14ac:dyDescent="0.55000000000000004">
      <c r="A165" s="13" t="s">
        <v>109</v>
      </c>
      <c r="F165" s="20"/>
      <c r="T165" s="20"/>
      <c r="U165" s="20"/>
      <c r="V165" s="20"/>
    </row>
    <row r="166" spans="1:22" x14ac:dyDescent="0.55000000000000004">
      <c r="A166" s="13" t="s">
        <v>119</v>
      </c>
    </row>
  </sheetData>
  <sortState ref="C5:AB158">
    <sortCondition ref="D5:D158"/>
  </sortState>
  <conditionalFormatting sqref="A1:A3 A156:A1048576">
    <cfRule type="duplicateValues" dxfId="1" priority="2"/>
  </conditionalFormatting>
  <conditionalFormatting sqref="A4:A15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</vt:lpstr>
      <vt:lpstr>Follicle Count</vt:lpstr>
    </vt:vector>
  </TitlesOfParts>
  <Company>U of IL, VetMed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Flaws Set6 PND90 Ovary Follicle Count</dc:title>
  <dc:creator>Patel, Shreya A;Dr. Jodi Flaws</dc:creator>
  <cp:lastModifiedBy>Jamie Moose</cp:lastModifiedBy>
  <cp:lastPrinted>2014-05-21T15:32:33Z</cp:lastPrinted>
  <dcterms:created xsi:type="dcterms:W3CDTF">2013-10-10T15:47:11Z</dcterms:created>
  <dcterms:modified xsi:type="dcterms:W3CDTF">2018-09-07T18:34:13Z</dcterms:modified>
</cp:coreProperties>
</file>