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ittanyrickard/Desktop/"/>
    </mc:Choice>
  </mc:AlternateContent>
  <xr:revisionPtr revIDLastSave="0" documentId="13_ncr:1_{72922C94-3F49-9943-BD9B-335302186BDF}" xr6:coauthVersionLast="47" xr6:coauthVersionMax="47" xr10:uidLastSave="{00000000-0000-0000-0000-000000000000}"/>
  <bookViews>
    <workbookView xWindow="0" yWindow="740" windowWidth="30240" windowHeight="18900" activeTab="5" xr2:uid="{3E285568-B30E-4DD1-BD0A-037AEC5C92E1}"/>
  </bookViews>
  <sheets>
    <sheet name="Std gBlock" sheetId="1" r:id="rId1"/>
    <sheet name="Samples" sheetId="4" r:id="rId2"/>
    <sheet name="qPCR" sheetId="2" r:id="rId3"/>
    <sheet name="384w template" sheetId="3" r:id="rId4"/>
    <sheet name="Raw Data" sheetId="6" r:id="rId5"/>
    <sheet name="Results" sheetId="5" r:id="rId6"/>
  </sheets>
  <definedNames>
    <definedName name="_xlnm._FilterDatabase" localSheetId="4" hidden="1">'Raw Data'!$A$1:$E$157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3" i="5" l="1"/>
  <c r="W202" i="5"/>
  <c r="W203" i="5"/>
  <c r="W204" i="5"/>
  <c r="W205" i="5"/>
  <c r="W206" i="5"/>
  <c r="W207" i="5"/>
  <c r="W208" i="5"/>
  <c r="W209" i="5"/>
  <c r="W210" i="5"/>
  <c r="W211" i="5"/>
  <c r="W212" i="5"/>
  <c r="W213" i="5"/>
  <c r="W214" i="5"/>
  <c r="W215" i="5"/>
  <c r="W216" i="5"/>
  <c r="W217" i="5"/>
  <c r="W218" i="5"/>
  <c r="W219" i="5"/>
  <c r="W220" i="5"/>
  <c r="W221" i="5"/>
  <c r="W222" i="5"/>
  <c r="W223" i="5"/>
  <c r="W224" i="5"/>
  <c r="W225" i="5"/>
  <c r="W226" i="5"/>
  <c r="W227" i="5"/>
  <c r="W228" i="5"/>
  <c r="W229" i="5"/>
  <c r="W230" i="5"/>
  <c r="W231" i="5"/>
  <c r="W232" i="5"/>
  <c r="W233" i="5"/>
  <c r="W234" i="5"/>
  <c r="W235" i="5"/>
  <c r="W236" i="5"/>
  <c r="W237" i="5"/>
  <c r="W238" i="5"/>
  <c r="W239" i="5"/>
  <c r="W240" i="5"/>
  <c r="W241" i="5"/>
  <c r="W242" i="5"/>
  <c r="W243" i="5"/>
  <c r="W244" i="5"/>
  <c r="W245" i="5"/>
  <c r="W246" i="5"/>
  <c r="W247" i="5"/>
  <c r="W248" i="5"/>
  <c r="W249" i="5"/>
  <c r="W250" i="5"/>
  <c r="W251" i="5"/>
  <c r="W252" i="5"/>
  <c r="W253" i="5"/>
  <c r="W254" i="5"/>
  <c r="W255" i="5"/>
  <c r="W256" i="5"/>
  <c r="W257" i="5"/>
  <c r="W258" i="5"/>
  <c r="W259" i="5"/>
  <c r="W260" i="5"/>
  <c r="W261" i="5"/>
  <c r="W262" i="5"/>
  <c r="W263" i="5"/>
  <c r="W264" i="5"/>
  <c r="W265" i="5"/>
  <c r="W266" i="5"/>
  <c r="W267" i="5"/>
  <c r="W268" i="5"/>
  <c r="W269" i="5"/>
  <c r="W270" i="5"/>
  <c r="W271" i="5"/>
  <c r="W272" i="5"/>
  <c r="W273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J22" i="5"/>
  <c r="I49" i="5" l="1"/>
  <c r="B46" i="4"/>
  <c r="C46" i="4" s="1"/>
  <c r="D46" i="4" s="1"/>
  <c r="B47" i="4"/>
  <c r="C47" i="4" s="1"/>
  <c r="D47" i="4" s="1"/>
  <c r="B48" i="4"/>
  <c r="C48" i="4" s="1"/>
  <c r="D48" i="4" s="1"/>
  <c r="B49" i="4"/>
  <c r="C49" i="4" s="1"/>
  <c r="D49" i="4" s="1"/>
  <c r="B50" i="4"/>
  <c r="C50" i="4"/>
  <c r="D50" i="4" s="1"/>
  <c r="B51" i="4"/>
  <c r="C51" i="4"/>
  <c r="D51" i="4"/>
  <c r="X256" i="5" l="1"/>
  <c r="Y256" i="5" s="1"/>
  <c r="X257" i="5"/>
  <c r="Y257" i="5" s="1"/>
  <c r="X258" i="5"/>
  <c r="Y258" i="5" s="1"/>
  <c r="X259" i="5"/>
  <c r="Y259" i="5" s="1"/>
  <c r="X260" i="5"/>
  <c r="Y260" i="5" s="1"/>
  <c r="X261" i="5"/>
  <c r="Y261" i="5" s="1"/>
  <c r="X262" i="5"/>
  <c r="Y262" i="5" s="1"/>
  <c r="X263" i="5"/>
  <c r="Y263" i="5" s="1"/>
  <c r="X264" i="5"/>
  <c r="Y264" i="5" s="1"/>
  <c r="X265" i="5"/>
  <c r="Y265" i="5" s="1"/>
  <c r="X266" i="5"/>
  <c r="Y266" i="5" s="1"/>
  <c r="X267" i="5"/>
  <c r="Y267" i="5" s="1"/>
  <c r="X268" i="5"/>
  <c r="Y268" i="5" s="1"/>
  <c r="X269" i="5"/>
  <c r="Y269" i="5" s="1"/>
  <c r="X270" i="5"/>
  <c r="Y270" i="5" s="1"/>
  <c r="AB124" i="5" s="1"/>
  <c r="X271" i="5"/>
  <c r="Y271" i="5" s="1"/>
  <c r="X272" i="5"/>
  <c r="Y272" i="5" s="1"/>
  <c r="X273" i="5"/>
  <c r="Y273" i="5" s="1"/>
  <c r="X110" i="5"/>
  <c r="Y110" i="5" s="1"/>
  <c r="AB110" i="5" s="1"/>
  <c r="X111" i="5"/>
  <c r="Y111" i="5" s="1"/>
  <c r="AB111" i="5" s="1"/>
  <c r="X112" i="5"/>
  <c r="Y112" i="5" s="1"/>
  <c r="X113" i="5"/>
  <c r="Y113" i="5" s="1"/>
  <c r="X114" i="5"/>
  <c r="Y114" i="5" s="1"/>
  <c r="X115" i="5"/>
  <c r="Y115" i="5" s="1"/>
  <c r="X116" i="5"/>
  <c r="Y116" i="5" s="1"/>
  <c r="X117" i="5"/>
  <c r="Y117" i="5"/>
  <c r="X118" i="5"/>
  <c r="Y118" i="5" s="1"/>
  <c r="X119" i="5"/>
  <c r="Y119" i="5" s="1"/>
  <c r="X120" i="5"/>
  <c r="Y120" i="5" s="1"/>
  <c r="AB120" i="5" s="1"/>
  <c r="X121" i="5"/>
  <c r="Y121" i="5" s="1"/>
  <c r="X122" i="5"/>
  <c r="Y122" i="5" s="1"/>
  <c r="X123" i="5"/>
  <c r="Y123" i="5" s="1"/>
  <c r="X124" i="5"/>
  <c r="Y124" i="5" s="1"/>
  <c r="X125" i="5"/>
  <c r="Y125" i="5" s="1"/>
  <c r="X126" i="5"/>
  <c r="Y126" i="5" s="1"/>
  <c r="X127" i="5"/>
  <c r="Y127" i="5" s="1"/>
  <c r="B43" i="4"/>
  <c r="C43" i="4" s="1"/>
  <c r="D43" i="4" s="1"/>
  <c r="B44" i="4"/>
  <c r="C44" i="4" s="1"/>
  <c r="D44" i="4" s="1"/>
  <c r="B45" i="4"/>
  <c r="C45" i="4" s="1"/>
  <c r="D45" i="4" s="1"/>
  <c r="C39" i="4"/>
  <c r="D39" i="4" s="1"/>
  <c r="B42" i="4"/>
  <c r="C42" i="4" s="1"/>
  <c r="D42" i="4" s="1"/>
  <c r="B41" i="4"/>
  <c r="C41" i="4" s="1"/>
  <c r="D41" i="4" s="1"/>
  <c r="B40" i="4"/>
  <c r="C40" i="4" s="1"/>
  <c r="D40" i="4" s="1"/>
  <c r="B39" i="4"/>
  <c r="B38" i="4"/>
  <c r="C38" i="4" s="1"/>
  <c r="D38" i="4" s="1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AB125" i="5" l="1"/>
  <c r="AB112" i="5"/>
  <c r="AB118" i="5"/>
  <c r="AB117" i="5"/>
  <c r="AB116" i="5"/>
  <c r="AC116" i="5" s="1"/>
  <c r="AH40" i="5" s="1"/>
  <c r="AM45" i="5" s="1"/>
  <c r="AB113" i="5"/>
  <c r="AB123" i="5"/>
  <c r="AB119" i="5"/>
  <c r="AB127" i="5"/>
  <c r="AC127" i="5" s="1"/>
  <c r="AB122" i="5"/>
  <c r="AB126" i="5"/>
  <c r="AB115" i="5"/>
  <c r="AB114" i="5"/>
  <c r="AD112" i="5"/>
  <c r="AD111" i="5"/>
  <c r="AI41" i="5" s="1"/>
  <c r="AD110" i="5"/>
  <c r="AC112" i="5"/>
  <c r="AC111" i="5"/>
  <c r="AC110" i="5"/>
  <c r="AH38" i="5" s="1"/>
  <c r="AM43" i="5" s="1"/>
  <c r="AB121" i="5"/>
  <c r="X106" i="5"/>
  <c r="Y106" i="5" s="1"/>
  <c r="X107" i="5"/>
  <c r="Y107" i="5" s="1"/>
  <c r="X85" i="5"/>
  <c r="Y85" i="5" s="1"/>
  <c r="X87" i="5"/>
  <c r="Y87" i="5" s="1"/>
  <c r="X220" i="5"/>
  <c r="Y220" i="5" s="1"/>
  <c r="X221" i="5"/>
  <c r="Y221" i="5" s="1"/>
  <c r="X222" i="5"/>
  <c r="Y222" i="5" s="1"/>
  <c r="X223" i="5"/>
  <c r="Y223" i="5" s="1"/>
  <c r="X224" i="5"/>
  <c r="Y224" i="5" s="1"/>
  <c r="X225" i="5"/>
  <c r="Y225" i="5" s="1"/>
  <c r="X226" i="5"/>
  <c r="Y226" i="5" s="1"/>
  <c r="X227" i="5"/>
  <c r="Y227" i="5" s="1"/>
  <c r="X228" i="5"/>
  <c r="Y228" i="5" s="1"/>
  <c r="X229" i="5"/>
  <c r="Y229" i="5" s="1"/>
  <c r="X230" i="5"/>
  <c r="Y230" i="5" s="1"/>
  <c r="X231" i="5"/>
  <c r="Y231" i="5" s="1"/>
  <c r="X232" i="5"/>
  <c r="Y232" i="5" s="1"/>
  <c r="X233" i="5"/>
  <c r="Y233" i="5" s="1"/>
  <c r="X234" i="5"/>
  <c r="Y234" i="5" s="1"/>
  <c r="X235" i="5"/>
  <c r="Y235" i="5" s="1"/>
  <c r="X236" i="5"/>
  <c r="Y236" i="5" s="1"/>
  <c r="X237" i="5"/>
  <c r="Y237" i="5" s="1"/>
  <c r="X238" i="5"/>
  <c r="Y238" i="5" s="1"/>
  <c r="X239" i="5"/>
  <c r="Y239" i="5" s="1"/>
  <c r="X240" i="5"/>
  <c r="Y240" i="5" s="1"/>
  <c r="X241" i="5"/>
  <c r="Y241" i="5" s="1"/>
  <c r="X242" i="5"/>
  <c r="Y242" i="5" s="1"/>
  <c r="X243" i="5"/>
  <c r="Y243" i="5" s="1"/>
  <c r="X244" i="5"/>
  <c r="Y244" i="5" s="1"/>
  <c r="X245" i="5"/>
  <c r="Y245" i="5" s="1"/>
  <c r="X246" i="5"/>
  <c r="Y246" i="5" s="1"/>
  <c r="X247" i="5"/>
  <c r="Y247" i="5" s="1"/>
  <c r="X248" i="5"/>
  <c r="Y248" i="5" s="1"/>
  <c r="X249" i="5"/>
  <c r="Y249" i="5" s="1"/>
  <c r="X250" i="5"/>
  <c r="Y250" i="5" s="1"/>
  <c r="X251" i="5"/>
  <c r="Y251" i="5" s="1"/>
  <c r="X252" i="5"/>
  <c r="Y252" i="5" s="1"/>
  <c r="X253" i="5"/>
  <c r="Y253" i="5" s="1"/>
  <c r="X254" i="5"/>
  <c r="Y254" i="5" s="1"/>
  <c r="X255" i="5"/>
  <c r="Y255" i="5" s="1"/>
  <c r="X202" i="5"/>
  <c r="Y202" i="5" s="1"/>
  <c r="X203" i="5"/>
  <c r="Y203" i="5" s="1"/>
  <c r="X204" i="5"/>
  <c r="Y204" i="5" s="1"/>
  <c r="X205" i="5"/>
  <c r="Y205" i="5" s="1"/>
  <c r="X206" i="5"/>
  <c r="Y206" i="5" s="1"/>
  <c r="X207" i="5"/>
  <c r="Y207" i="5" s="1"/>
  <c r="X208" i="5"/>
  <c r="Y208" i="5" s="1"/>
  <c r="X209" i="5"/>
  <c r="Y209" i="5" s="1"/>
  <c r="X210" i="5"/>
  <c r="Y210" i="5" s="1"/>
  <c r="X211" i="5"/>
  <c r="Y211" i="5" s="1"/>
  <c r="X212" i="5"/>
  <c r="Y212" i="5" s="1"/>
  <c r="X213" i="5"/>
  <c r="Y213" i="5" s="1"/>
  <c r="X214" i="5"/>
  <c r="Y214" i="5" s="1"/>
  <c r="X215" i="5"/>
  <c r="Y215" i="5" s="1"/>
  <c r="X216" i="5"/>
  <c r="Y216" i="5" s="1"/>
  <c r="X217" i="5"/>
  <c r="Y217" i="5" s="1"/>
  <c r="X218" i="5"/>
  <c r="Y218" i="5" s="1"/>
  <c r="X219" i="5"/>
  <c r="Y219" i="5" s="1"/>
  <c r="X80" i="5"/>
  <c r="Y80" i="5" s="1"/>
  <c r="X81" i="5"/>
  <c r="Y81" i="5" s="1"/>
  <c r="X82" i="5"/>
  <c r="Y82" i="5" s="1"/>
  <c r="X83" i="5"/>
  <c r="Y83" i="5" s="1"/>
  <c r="X84" i="5"/>
  <c r="Y84" i="5" s="1"/>
  <c r="X86" i="5"/>
  <c r="Y86" i="5" s="1"/>
  <c r="X88" i="5"/>
  <c r="Y88" i="5" s="1"/>
  <c r="X89" i="5"/>
  <c r="Y89" i="5" s="1"/>
  <c r="X90" i="5"/>
  <c r="Y90" i="5" s="1"/>
  <c r="X91" i="5"/>
  <c r="Y91" i="5" s="1"/>
  <c r="X92" i="5"/>
  <c r="Y92" i="5" s="1"/>
  <c r="X93" i="5"/>
  <c r="Y93" i="5" s="1"/>
  <c r="X94" i="5"/>
  <c r="Y94" i="5" s="1"/>
  <c r="X95" i="5"/>
  <c r="Y95" i="5" s="1"/>
  <c r="X96" i="5"/>
  <c r="Y96" i="5" s="1"/>
  <c r="X97" i="5"/>
  <c r="Y97" i="5" s="1"/>
  <c r="X98" i="5"/>
  <c r="Y98" i="5" s="1"/>
  <c r="X99" i="5"/>
  <c r="Y99" i="5" s="1"/>
  <c r="X100" i="5"/>
  <c r="Y100" i="5" s="1"/>
  <c r="X101" i="5"/>
  <c r="Y101" i="5" s="1"/>
  <c r="X102" i="5"/>
  <c r="Y102" i="5" s="1"/>
  <c r="X103" i="5"/>
  <c r="Y103" i="5" s="1"/>
  <c r="X104" i="5"/>
  <c r="Y104" i="5" s="1"/>
  <c r="X105" i="5"/>
  <c r="Y105" i="5" s="1"/>
  <c r="X108" i="5"/>
  <c r="Y108" i="5" s="1"/>
  <c r="X109" i="5"/>
  <c r="Y109" i="5" s="1"/>
  <c r="X56" i="5"/>
  <c r="Y56" i="5" s="1"/>
  <c r="X57" i="5"/>
  <c r="Y57" i="5" s="1"/>
  <c r="X58" i="5"/>
  <c r="Y58" i="5" s="1"/>
  <c r="X59" i="5"/>
  <c r="Y59" i="5" s="1"/>
  <c r="X60" i="5"/>
  <c r="Y60" i="5" s="1"/>
  <c r="X61" i="5"/>
  <c r="Y61" i="5" s="1"/>
  <c r="X62" i="5"/>
  <c r="Y62" i="5" s="1"/>
  <c r="X63" i="5"/>
  <c r="Y63" i="5" s="1"/>
  <c r="X64" i="5"/>
  <c r="Y64" i="5" s="1"/>
  <c r="X65" i="5"/>
  <c r="Y65" i="5" s="1"/>
  <c r="X66" i="5"/>
  <c r="Y66" i="5" s="1"/>
  <c r="X67" i="5"/>
  <c r="Y67" i="5" s="1"/>
  <c r="X68" i="5"/>
  <c r="Y68" i="5" s="1"/>
  <c r="X69" i="5"/>
  <c r="Y69" i="5" s="1"/>
  <c r="X70" i="5"/>
  <c r="Y70" i="5" s="1"/>
  <c r="X71" i="5"/>
  <c r="Y71" i="5" s="1"/>
  <c r="X72" i="5"/>
  <c r="Y72" i="5" s="1"/>
  <c r="X73" i="5"/>
  <c r="Y73" i="5" s="1"/>
  <c r="X74" i="5"/>
  <c r="Y74" i="5" s="1"/>
  <c r="X75" i="5"/>
  <c r="Y75" i="5" s="1"/>
  <c r="X76" i="5"/>
  <c r="Y76" i="5" s="1"/>
  <c r="X77" i="5"/>
  <c r="Y77" i="5" s="1"/>
  <c r="X78" i="5"/>
  <c r="Y78" i="5" s="1"/>
  <c r="X79" i="5"/>
  <c r="Y79" i="5" s="1"/>
  <c r="AB60" i="5" l="1"/>
  <c r="AD124" i="5"/>
  <c r="AC120" i="5"/>
  <c r="AD116" i="5"/>
  <c r="AC124" i="5"/>
  <c r="AD117" i="5"/>
  <c r="AC118" i="5"/>
  <c r="AD125" i="5"/>
  <c r="AD115" i="5"/>
  <c r="AD127" i="5"/>
  <c r="AC123" i="5"/>
  <c r="AC117" i="5"/>
  <c r="AC114" i="5"/>
  <c r="AC126" i="5"/>
  <c r="AC115" i="5"/>
  <c r="AC113" i="5"/>
  <c r="AH39" i="5" s="1"/>
  <c r="AM44" i="5" s="1"/>
  <c r="AD121" i="5"/>
  <c r="AC121" i="5"/>
  <c r="AD120" i="5"/>
  <c r="AD114" i="5"/>
  <c r="AD126" i="5"/>
  <c r="AD123" i="5"/>
  <c r="AD118" i="5"/>
  <c r="AC125" i="5"/>
  <c r="AM48" i="5" s="1"/>
  <c r="AC122" i="5"/>
  <c r="AH42" i="5" s="1"/>
  <c r="AM47" i="5" s="1"/>
  <c r="AD113" i="5"/>
  <c r="AD122" i="5"/>
  <c r="AB108" i="5"/>
  <c r="AD119" i="5"/>
  <c r="AC119" i="5"/>
  <c r="AH41" i="5" s="1"/>
  <c r="AM46" i="5" s="1"/>
  <c r="AB94" i="5"/>
  <c r="AB104" i="5"/>
  <c r="AB80" i="5"/>
  <c r="AB100" i="5"/>
  <c r="AB61" i="5"/>
  <c r="AB70" i="5"/>
  <c r="AB63" i="5"/>
  <c r="AB90" i="5"/>
  <c r="AB67" i="5"/>
  <c r="AB99" i="5"/>
  <c r="AB76" i="5"/>
  <c r="AB75" i="5"/>
  <c r="AB74" i="5"/>
  <c r="AB62" i="5"/>
  <c r="AB82" i="5"/>
  <c r="AB98" i="5"/>
  <c r="AB97" i="5"/>
  <c r="AB77" i="5"/>
  <c r="AB57" i="5"/>
  <c r="AB109" i="5"/>
  <c r="AB65" i="5"/>
  <c r="AB88" i="5"/>
  <c r="AB106" i="5"/>
  <c r="AB92" i="5"/>
  <c r="AB86" i="5"/>
  <c r="AB103" i="5"/>
  <c r="AB93" i="5"/>
  <c r="AB83" i="5"/>
  <c r="AB56" i="5"/>
  <c r="AB64" i="5"/>
  <c r="AB107" i="5"/>
  <c r="AB85" i="5"/>
  <c r="AB71" i="5"/>
  <c r="AB59" i="5"/>
  <c r="AB66" i="5"/>
  <c r="AB79" i="5"/>
  <c r="AB69" i="5"/>
  <c r="AB68" i="5"/>
  <c r="AB58" i="5"/>
  <c r="AB101" i="5"/>
  <c r="AB81" i="5"/>
  <c r="AB73" i="5"/>
  <c r="AB102" i="5"/>
  <c r="AB89" i="5"/>
  <c r="AB72" i="5"/>
  <c r="AB84" i="5"/>
  <c r="AB96" i="5"/>
  <c r="AB105" i="5"/>
  <c r="AB95" i="5"/>
  <c r="AB78" i="5"/>
  <c r="AB91" i="5"/>
  <c r="AB87" i="5"/>
  <c r="C20" i="4"/>
  <c r="D20" i="4" s="1"/>
  <c r="C21" i="4"/>
  <c r="D21" i="4" s="1"/>
  <c r="C22" i="4"/>
  <c r="D22" i="4" s="1"/>
  <c r="C23" i="4"/>
  <c r="D23" i="4" s="1"/>
  <c r="C24" i="4"/>
  <c r="D24" i="4" s="1"/>
  <c r="C25" i="4"/>
  <c r="D25" i="4" s="1"/>
  <c r="C26" i="4"/>
  <c r="D26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36" i="4"/>
  <c r="D36" i="4" s="1"/>
  <c r="C37" i="4"/>
  <c r="D37" i="4" s="1"/>
  <c r="AC60" i="5" l="1"/>
  <c r="AC108" i="5"/>
  <c r="AC56" i="5"/>
  <c r="AH20" i="5" s="1"/>
  <c r="AM23" i="5" s="1"/>
  <c r="AD94" i="5"/>
  <c r="AD74" i="5"/>
  <c r="AI26" i="5" s="1"/>
  <c r="AD99" i="5"/>
  <c r="AC84" i="5"/>
  <c r="AD60" i="5"/>
  <c r="AD75" i="5"/>
  <c r="AC64" i="5"/>
  <c r="AD59" i="5"/>
  <c r="AI21" i="5" s="1"/>
  <c r="AC88" i="5"/>
  <c r="AD88" i="5"/>
  <c r="AC83" i="5"/>
  <c r="AH29" i="5" s="1"/>
  <c r="AM32" i="5" s="1"/>
  <c r="AC98" i="5"/>
  <c r="AH34" i="5" s="1"/>
  <c r="AM37" i="5" s="1"/>
  <c r="AD83" i="5"/>
  <c r="AI29" i="5" s="1"/>
  <c r="AD100" i="5"/>
  <c r="AC79" i="5"/>
  <c r="AD85" i="5"/>
  <c r="AD63" i="5"/>
  <c r="AD104" i="5"/>
  <c r="AI36" i="5" s="1"/>
  <c r="AC93" i="5"/>
  <c r="AC62" i="5"/>
  <c r="AH22" i="5" s="1"/>
  <c r="AM25" i="5" s="1"/>
  <c r="AD64" i="5"/>
  <c r="AC96" i="5"/>
  <c r="AD98" i="5"/>
  <c r="AI34" i="5" s="1"/>
  <c r="AD92" i="5"/>
  <c r="AI32" i="5" s="1"/>
  <c r="AD76" i="5"/>
  <c r="AC75" i="5"/>
  <c r="AC76" i="5"/>
  <c r="AC86" i="5"/>
  <c r="AH30" i="5" s="1"/>
  <c r="AM33" i="5" s="1"/>
  <c r="AD65" i="5"/>
  <c r="AI23" i="5" s="1"/>
  <c r="AC74" i="5"/>
  <c r="AH26" i="5" s="1"/>
  <c r="AM29" i="5" s="1"/>
  <c r="AC99" i="5"/>
  <c r="AC100" i="5"/>
  <c r="AD93" i="5"/>
  <c r="AC92" i="5"/>
  <c r="AH32" i="5" s="1"/>
  <c r="AM35" i="5" s="1"/>
  <c r="AC94" i="5"/>
  <c r="AC101" i="5"/>
  <c r="AH35" i="5" s="1"/>
  <c r="AM38" i="5" s="1"/>
  <c r="AC63" i="5"/>
  <c r="AC80" i="5"/>
  <c r="AH28" i="5" s="1"/>
  <c r="AM31" i="5" s="1"/>
  <c r="AC89" i="5"/>
  <c r="AH31" i="5" s="1"/>
  <c r="AM34" i="5" s="1"/>
  <c r="AC66" i="5"/>
  <c r="AD66" i="5"/>
  <c r="AC67" i="5"/>
  <c r="AD67" i="5"/>
  <c r="AC65" i="5"/>
  <c r="AH23" i="5" s="1"/>
  <c r="AM26" i="5" s="1"/>
  <c r="AC107" i="5"/>
  <c r="AH37" i="5" s="1"/>
  <c r="AM40" i="5" s="1"/>
  <c r="AD84" i="5"/>
  <c r="AD78" i="5"/>
  <c r="AC68" i="5"/>
  <c r="AH24" i="5" s="1"/>
  <c r="AM27" i="5" s="1"/>
  <c r="AC77" i="5"/>
  <c r="AH27" i="5" s="1"/>
  <c r="AM30" i="5" s="1"/>
  <c r="AD81" i="5"/>
  <c r="AC78" i="5"/>
  <c r="AD82" i="5"/>
  <c r="AD106" i="5"/>
  <c r="AI42" i="5" s="1"/>
  <c r="AD77" i="5"/>
  <c r="AI27" i="5" s="1"/>
  <c r="AC95" i="5"/>
  <c r="AH33" i="5" s="1"/>
  <c r="AM36" i="5" s="1"/>
  <c r="AD102" i="5"/>
  <c r="AI38" i="5" s="1"/>
  <c r="AC103" i="5"/>
  <c r="AC102" i="5"/>
  <c r="AD103" i="5"/>
  <c r="AD101" i="5"/>
  <c r="AI35" i="5" s="1"/>
  <c r="AC69" i="5"/>
  <c r="AC82" i="5"/>
  <c r="AC104" i="5"/>
  <c r="AH36" i="5" s="1"/>
  <c r="AM39" i="5" s="1"/>
  <c r="AD62" i="5"/>
  <c r="AI22" i="5" s="1"/>
  <c r="AD80" i="5"/>
  <c r="AI28" i="5" s="1"/>
  <c r="AC105" i="5"/>
  <c r="AC58" i="5"/>
  <c r="AD57" i="5"/>
  <c r="AC57" i="5"/>
  <c r="AD58" i="5"/>
  <c r="AD56" i="5"/>
  <c r="AI20" i="5" s="1"/>
  <c r="AC81" i="5"/>
  <c r="AD86" i="5"/>
  <c r="AI30" i="5" s="1"/>
  <c r="AD105" i="5"/>
  <c r="AI39" i="5" s="1"/>
  <c r="AD97" i="5"/>
  <c r="AC97" i="5"/>
  <c r="AD96" i="5"/>
  <c r="AD95" i="5"/>
  <c r="AI33" i="5" s="1"/>
  <c r="AD70" i="5"/>
  <c r="AC70" i="5"/>
  <c r="AD69" i="5"/>
  <c r="AD68" i="5"/>
  <c r="AI24" i="5" s="1"/>
  <c r="AC61" i="5"/>
  <c r="AD61" i="5"/>
  <c r="AC59" i="5"/>
  <c r="AH21" i="5" s="1"/>
  <c r="AM24" i="5" s="1"/>
  <c r="AD79" i="5"/>
  <c r="AD87" i="5"/>
  <c r="AC106" i="5"/>
  <c r="AC91" i="5"/>
  <c r="AD90" i="5"/>
  <c r="AD91" i="5"/>
  <c r="AC90" i="5"/>
  <c r="AD89" i="5"/>
  <c r="AI31" i="5" s="1"/>
  <c r="AC85" i="5"/>
  <c r="AC87" i="5"/>
  <c r="AC71" i="5"/>
  <c r="AH25" i="5" s="1"/>
  <c r="AM28" i="5" s="1"/>
  <c r="AD72" i="5"/>
  <c r="AD73" i="5"/>
  <c r="AC72" i="5"/>
  <c r="AC73" i="5"/>
  <c r="AD71" i="5"/>
  <c r="AI25" i="5" s="1"/>
  <c r="AD109" i="5"/>
  <c r="AI43" i="5" s="1"/>
  <c r="AD108" i="5"/>
  <c r="AI40" i="5" s="1"/>
  <c r="AD107" i="5"/>
  <c r="AI37" i="5" s="1"/>
  <c r="AC109" i="5"/>
  <c r="G2" i="5" l="1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C5" i="4"/>
  <c r="D5" i="4" s="1"/>
  <c r="C6" i="4"/>
  <c r="D6" i="4" s="1"/>
  <c r="C7" i="4"/>
  <c r="D7" i="4" s="1"/>
  <c r="C8" i="4"/>
  <c r="D8" i="4" s="1"/>
  <c r="C9" i="4"/>
  <c r="D9" i="4" s="1"/>
  <c r="C10" i="4"/>
  <c r="D10" i="4" s="1"/>
  <c r="C11" i="4"/>
  <c r="D11" i="4" s="1"/>
  <c r="C12" i="4"/>
  <c r="D12" i="4" s="1"/>
  <c r="C13" i="4"/>
  <c r="D13" i="4" s="1"/>
  <c r="C15" i="4"/>
  <c r="D15" i="4" s="1"/>
  <c r="C16" i="4"/>
  <c r="D16" i="4" s="1"/>
  <c r="C17" i="4"/>
  <c r="D17" i="4" s="1"/>
  <c r="C18" i="4"/>
  <c r="D18" i="4" s="1"/>
  <c r="C19" i="4"/>
  <c r="D19" i="4" s="1"/>
  <c r="C14" i="4"/>
  <c r="D14" i="4" s="1"/>
  <c r="Y11" i="1"/>
  <c r="Y8" i="1"/>
  <c r="Y5" i="1"/>
  <c r="N5" i="1"/>
  <c r="P5" i="1" l="1"/>
  <c r="C4" i="4"/>
  <c r="D4" i="4" s="1"/>
  <c r="C3" i="4"/>
  <c r="D3" i="4" s="1"/>
  <c r="C2" i="4"/>
  <c r="D2" i="4" s="1"/>
  <c r="E77" i="1"/>
  <c r="E78" i="1"/>
  <c r="E79" i="1"/>
  <c r="E80" i="1"/>
  <c r="E81" i="1"/>
  <c r="E82" i="1"/>
  <c r="E83" i="1"/>
  <c r="E84" i="1"/>
  <c r="K13" i="2"/>
  <c r="L13" i="2" s="1"/>
  <c r="K14" i="2"/>
  <c r="L14" i="2" s="1"/>
  <c r="K15" i="2"/>
  <c r="L15" i="2" s="1"/>
  <c r="K16" i="2"/>
  <c r="L16" i="2" s="1"/>
  <c r="K17" i="2"/>
  <c r="K18" i="2"/>
  <c r="L18" i="2" s="1"/>
  <c r="K19" i="2"/>
  <c r="L19" i="2" s="1"/>
  <c r="K12" i="2"/>
  <c r="E76" i="1"/>
  <c r="E54" i="1"/>
  <c r="E55" i="1"/>
  <c r="E56" i="1"/>
  <c r="E57" i="1"/>
  <c r="E58" i="1"/>
  <c r="E59" i="1"/>
  <c r="E60" i="1"/>
  <c r="E52" i="1"/>
  <c r="N11" i="1"/>
  <c r="O11" i="1" s="1"/>
  <c r="P11" i="1" s="1"/>
  <c r="C76" i="1"/>
  <c r="C28" i="1"/>
  <c r="D17" i="1"/>
  <c r="C17" i="1"/>
  <c r="K5" i="1"/>
  <c r="B11" i="2"/>
  <c r="B15" i="2" s="1"/>
  <c r="C21" i="2"/>
  <c r="C25" i="2" s="1"/>
  <c r="B40" i="2" s="1"/>
  <c r="C20" i="2"/>
  <c r="C24" i="2" s="1"/>
  <c r="B39" i="2" s="1"/>
  <c r="C19" i="2"/>
  <c r="C23" i="2" s="1"/>
  <c r="B38" i="2" s="1"/>
  <c r="K20" i="2" l="1"/>
  <c r="L12" i="2"/>
  <c r="O5" i="1"/>
  <c r="C22" i="2"/>
  <c r="B41" i="2"/>
  <c r="B27" i="2"/>
  <c r="C26" i="2"/>
  <c r="L17" i="2"/>
  <c r="C27" i="2"/>
  <c r="L20" i="2" l="1"/>
  <c r="K21" i="2" l="1"/>
  <c r="K22" i="2" s="1"/>
  <c r="E28" i="1" l="1"/>
  <c r="E30" i="1"/>
  <c r="E31" i="1"/>
  <c r="E32" i="1"/>
  <c r="E33" i="1"/>
  <c r="E34" i="1"/>
  <c r="E35" i="1"/>
  <c r="E36" i="1"/>
  <c r="G29" i="1"/>
  <c r="C66" i="1"/>
  <c r="D66" i="1" s="1"/>
  <c r="G78" i="1" s="1"/>
  <c r="C79" i="1" s="1"/>
  <c r="C67" i="1"/>
  <c r="C68" i="1"/>
  <c r="D68" i="1" s="1"/>
  <c r="G80" i="1" s="1"/>
  <c r="C81" i="1" s="1"/>
  <c r="C69" i="1"/>
  <c r="C70" i="1"/>
  <c r="C71" i="1"/>
  <c r="C72" i="1"/>
  <c r="D72" i="1" s="1"/>
  <c r="G84" i="1" s="1"/>
  <c r="C65" i="1"/>
  <c r="D65" i="1" s="1"/>
  <c r="G77" i="1" s="1"/>
  <c r="H84" i="1"/>
  <c r="I84" i="1" s="1"/>
  <c r="I83" i="1"/>
  <c r="H83" i="1"/>
  <c r="H82" i="1"/>
  <c r="I82" i="1" s="1"/>
  <c r="I81" i="1"/>
  <c r="H81" i="1"/>
  <c r="H80" i="1"/>
  <c r="I80" i="1" s="1"/>
  <c r="I79" i="1"/>
  <c r="H79" i="1"/>
  <c r="H78" i="1"/>
  <c r="I78" i="1" s="1"/>
  <c r="I77" i="1"/>
  <c r="H77" i="1"/>
  <c r="D71" i="1"/>
  <c r="G83" i="1" s="1"/>
  <c r="C84" i="1" s="1"/>
  <c r="D70" i="1"/>
  <c r="G82" i="1" s="1"/>
  <c r="C83" i="1" s="1"/>
  <c r="D69" i="1"/>
  <c r="G81" i="1" s="1"/>
  <c r="C82" i="1" s="1"/>
  <c r="D67" i="1"/>
  <c r="G79" i="1" s="1"/>
  <c r="C80" i="1" s="1"/>
  <c r="D41" i="1"/>
  <c r="C41" i="1"/>
  <c r="C42" i="1"/>
  <c r="D42" i="1" s="1"/>
  <c r="G54" i="1" s="1"/>
  <c r="C55" i="1" s="1"/>
  <c r="C43" i="1"/>
  <c r="C44" i="1"/>
  <c r="C45" i="1"/>
  <c r="C46" i="1"/>
  <c r="C47" i="1"/>
  <c r="C48" i="1"/>
  <c r="H60" i="1"/>
  <c r="I60" i="1" s="1"/>
  <c r="H59" i="1"/>
  <c r="I59" i="1" s="1"/>
  <c r="H58" i="1"/>
  <c r="I58" i="1" s="1"/>
  <c r="H57" i="1"/>
  <c r="I57" i="1" s="1"/>
  <c r="I56" i="1"/>
  <c r="H56" i="1"/>
  <c r="H55" i="1"/>
  <c r="I55" i="1" s="1"/>
  <c r="I54" i="1"/>
  <c r="H54" i="1"/>
  <c r="I53" i="1"/>
  <c r="H53" i="1"/>
  <c r="D48" i="1"/>
  <c r="G60" i="1" s="1"/>
  <c r="D47" i="1"/>
  <c r="G59" i="1" s="1"/>
  <c r="C60" i="1" s="1"/>
  <c r="D46" i="1"/>
  <c r="G58" i="1" s="1"/>
  <c r="C59" i="1" s="1"/>
  <c r="D45" i="1"/>
  <c r="G57" i="1" s="1"/>
  <c r="C58" i="1" s="1"/>
  <c r="D44" i="1"/>
  <c r="G56" i="1" s="1"/>
  <c r="C57" i="1" s="1"/>
  <c r="D43" i="1"/>
  <c r="G55" i="1" s="1"/>
  <c r="C56" i="1" s="1"/>
  <c r="G53" i="1"/>
  <c r="H30" i="1"/>
  <c r="I30" i="1" s="1"/>
  <c r="H29" i="1"/>
  <c r="I29" i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I11" i="1"/>
  <c r="I8" i="1"/>
  <c r="I5" i="1"/>
  <c r="K12" i="1"/>
  <c r="K11" i="1"/>
  <c r="L11" i="1" s="1"/>
  <c r="G76" i="1" s="1"/>
  <c r="C77" i="1" s="1"/>
  <c r="D77" i="1" s="1"/>
  <c r="K9" i="1"/>
  <c r="K8" i="1"/>
  <c r="L8" i="1" s="1"/>
  <c r="C52" i="1" s="1"/>
  <c r="G52" i="1" s="1"/>
  <c r="C53" i="1" s="1"/>
  <c r="G5" i="1"/>
  <c r="C23" i="1" s="1"/>
  <c r="D23" i="1" s="1"/>
  <c r="G35" i="1" s="1"/>
  <c r="C36" i="1" s="1"/>
  <c r="G7" i="1"/>
  <c r="K6" i="1"/>
  <c r="G6" i="1"/>
  <c r="L5" i="1"/>
  <c r="C78" i="1" l="1"/>
  <c r="D53" i="1"/>
  <c r="E53" i="1" s="1"/>
  <c r="C54" i="1"/>
  <c r="C24" i="1"/>
  <c r="C19" i="1"/>
  <c r="D19" i="1" s="1"/>
  <c r="G31" i="1" s="1"/>
  <c r="C32" i="1" s="1"/>
  <c r="C20" i="1"/>
  <c r="D20" i="1" s="1"/>
  <c r="G32" i="1" s="1"/>
  <c r="C33" i="1" s="1"/>
  <c r="C18" i="1"/>
  <c r="D18" i="1" s="1"/>
  <c r="G30" i="1" s="1"/>
  <c r="C31" i="1" s="1"/>
  <c r="C30" i="1"/>
  <c r="G28" i="1"/>
  <c r="C29" i="1" s="1"/>
  <c r="D29" i="1" s="1"/>
  <c r="E29" i="1" s="1"/>
  <c r="D24" i="1"/>
  <c r="G36" i="1" s="1"/>
  <c r="C21" i="1"/>
  <c r="D21" i="1" s="1"/>
  <c r="G33" i="1" s="1"/>
  <c r="C34" i="1" s="1"/>
  <c r="C22" i="1"/>
  <c r="D22" i="1" s="1"/>
  <c r="G34" i="1" s="1"/>
  <c r="C35" i="1" s="1"/>
</calcChain>
</file>

<file path=xl/sharedStrings.xml><?xml version="1.0" encoding="utf-8"?>
<sst xmlns="http://schemas.openxmlformats.org/spreadsheetml/2006/main" count="2133" uniqueCount="631">
  <si>
    <t>Standard Curves</t>
  </si>
  <si>
    <t>Step 1</t>
  </si>
  <si>
    <t>m=(n)(1.096e-21g/bp)</t>
  </si>
  <si>
    <t>Size(bp)</t>
  </si>
  <si>
    <t>Mass</t>
  </si>
  <si>
    <t>[ng/uL]</t>
  </si>
  <si>
    <t>[g/uL]</t>
  </si>
  <si>
    <t>Avg [g/uL]</t>
  </si>
  <si>
    <t>Step 2</t>
  </si>
  <si>
    <t>Step 3</t>
  </si>
  <si>
    <t>Step 4</t>
  </si>
  <si>
    <t>Prepare Serial dilutions of plasmid DNA</t>
  </si>
  <si>
    <t>n= size bp</t>
  </si>
  <si>
    <t>NanoDrop</t>
  </si>
  <si>
    <t>Copy #</t>
  </si>
  <si>
    <t>Mass of Plasmid DNA (g)</t>
  </si>
  <si>
    <t>Source of DNA</t>
  </si>
  <si>
    <t xml:space="preserve">Initial Conc.                 (g/ul)                                      </t>
  </si>
  <si>
    <t xml:space="preserve">Volume of plasmid DNA                    (uL)                       </t>
  </si>
  <si>
    <t>Volume of H2O                       (uL)</t>
  </si>
  <si>
    <t>Final Volume              (uL)</t>
  </si>
  <si>
    <t>Final Conc. (g/uL)</t>
  </si>
  <si>
    <t>Label</t>
  </si>
  <si>
    <t>N/A</t>
  </si>
  <si>
    <t>Dilution 1</t>
  </si>
  <si>
    <t>Dilution 2</t>
  </si>
  <si>
    <t>Dilution 3</t>
  </si>
  <si>
    <t>Dilution 4</t>
  </si>
  <si>
    <t>Dilution 5</t>
  </si>
  <si>
    <t>Dilution 6</t>
  </si>
  <si>
    <t>Mass of single gBlock molecule</t>
  </si>
  <si>
    <t>gBlock hMT-ND1</t>
  </si>
  <si>
    <t>gBlock hACTB</t>
  </si>
  <si>
    <t>gBlock hHPRT</t>
  </si>
  <si>
    <t>Mass of gBlock copy #s of interest</t>
  </si>
  <si>
    <t>Mass of gBlock DNA needed = (copy #)(mass of single plasmid)</t>
  </si>
  <si>
    <t>Concentrations of gBlock DNA needed to achieve copy #</t>
  </si>
  <si>
    <t>5ul of the working gBlock DNA stock is pipetted into each PCR reaction</t>
  </si>
  <si>
    <t>gBlock hMT-ND1 Standard Curve Serial Dilutions</t>
  </si>
  <si>
    <t>Working Stock</t>
  </si>
  <si>
    <t>Final [Plasmid] in 5ul (g/uL)</t>
  </si>
  <si>
    <t>Dilution 7</t>
  </si>
  <si>
    <t>Dilution 8</t>
  </si>
  <si>
    <t>Resulting copy #/5uL</t>
  </si>
  <si>
    <t>gBlock hActb Standard Curve Serial Dilutions</t>
  </si>
  <si>
    <t>gBlock hHPRT Standard Curve Serial Dilutions</t>
  </si>
  <si>
    <t>gPCR using Taqman from Applied Biosystems</t>
  </si>
  <si>
    <t>384 well format</t>
  </si>
  <si>
    <t>Component</t>
  </si>
  <si>
    <t>Volume/ 10 μl reaction (μl)</t>
  </si>
  <si>
    <t>Final Concentration</t>
  </si>
  <si>
    <t>Taqman Universal PCR Master Mix (2x)</t>
  </si>
  <si>
    <t>1 x</t>
  </si>
  <si>
    <t>20x Gene Expression Assay</t>
  </si>
  <si>
    <t>500 nM</t>
  </si>
  <si>
    <r>
      <t>Rnase/Dnase Free H</t>
    </r>
    <r>
      <rPr>
        <vertAlign val="subscript"/>
        <sz val="10"/>
        <rFont val="Arial"/>
        <family val="2"/>
      </rPr>
      <t>2</t>
    </r>
    <r>
      <rPr>
        <sz val="11"/>
        <color theme="1"/>
        <rFont val="Calibri"/>
        <family val="2"/>
        <scheme val="minor"/>
      </rPr>
      <t>O</t>
    </r>
  </si>
  <si>
    <t>Q.S. 10 μl</t>
  </si>
  <si>
    <t>Total Volume</t>
  </si>
  <si>
    <t>Sample No</t>
  </si>
  <si>
    <t>uL /Well</t>
  </si>
  <si>
    <t>A</t>
  </si>
  <si>
    <t>gDNA [6.25 ng/μl]</t>
  </si>
  <si>
    <t>25 ng</t>
  </si>
  <si>
    <t>B</t>
  </si>
  <si>
    <t>C</t>
  </si>
  <si>
    <t>D</t>
  </si>
  <si>
    <t>E</t>
  </si>
  <si>
    <t>Calculations for multiple reactions</t>
  </si>
  <si>
    <t>F</t>
  </si>
  <si>
    <t>Triplicates</t>
  </si>
  <si>
    <t>G</t>
  </si>
  <si>
    <t>H</t>
  </si>
  <si>
    <t>SUM</t>
  </si>
  <si>
    <t>Rnase/Dnase Free H2O</t>
  </si>
  <si>
    <t>Remaining</t>
  </si>
  <si>
    <t>Extra/well</t>
  </si>
  <si>
    <t>Template cDNA stock [50 ng/μl]</t>
  </si>
  <si>
    <t>Final Volume*</t>
  </si>
  <si>
    <r>
      <t xml:space="preserve">*adds 2.5% more for QIAgility pipetting  </t>
    </r>
    <r>
      <rPr>
        <sz val="8"/>
        <rFont val="Calibri"/>
        <family val="2"/>
      </rPr>
      <t>†5</t>
    </r>
    <r>
      <rPr>
        <sz val="8"/>
        <rFont val="Arial"/>
        <family val="2"/>
      </rPr>
      <t>ng of cDNA per ul of qPCR rxn</t>
    </r>
  </si>
  <si>
    <t>MASTERMIX Calculations</t>
  </si>
  <si>
    <t>How many samples per primer set?</t>
  </si>
  <si>
    <t>Technical Replicates</t>
  </si>
  <si>
    <t>PCR Mastermix (one tube/primer set)</t>
  </si>
  <si>
    <t xml:space="preserve">Component </t>
  </si>
  <si>
    <t>Volume (μl)</t>
  </si>
  <si>
    <t>Protocol:</t>
  </si>
  <si>
    <t>1. Dilute gDNA to 6.25 ng/ul in a 96-well PCR microplate and prepare standard curve dilutions</t>
  </si>
  <si>
    <t xml:space="preserve">5. Seal with Optical clear seal and centrifuge at 1000 x g for 1min </t>
  </si>
  <si>
    <t xml:space="preserve">6. Place in QuantStudio 7 Flex </t>
  </si>
  <si>
    <t xml:space="preserve">        a. 384-well</t>
  </si>
  <si>
    <t xml:space="preserve">Cycling parameters </t>
  </si>
  <si>
    <t xml:space="preserve">        c. Taqman Reagents</t>
  </si>
  <si>
    <t>Stage</t>
  </si>
  <si>
    <t>Temp</t>
  </si>
  <si>
    <t>Time</t>
  </si>
  <si>
    <t>Hold</t>
  </si>
  <si>
    <t>Cycle (40x)</t>
  </si>
  <si>
    <t>ND1 Std 1e6</t>
  </si>
  <si>
    <t>ND1 Std 1e5</t>
  </si>
  <si>
    <t>ND1 Std 1e4</t>
  </si>
  <si>
    <t>ND1 Std 1e3</t>
  </si>
  <si>
    <t>I</t>
  </si>
  <si>
    <t>ND1 Std 1e2</t>
  </si>
  <si>
    <t>J</t>
  </si>
  <si>
    <t>K</t>
  </si>
  <si>
    <t>ND1 Std 1e1</t>
  </si>
  <si>
    <t>L</t>
  </si>
  <si>
    <t>M</t>
  </si>
  <si>
    <t>N</t>
  </si>
  <si>
    <t>O</t>
  </si>
  <si>
    <t>P</t>
  </si>
  <si>
    <t xml:space="preserve">Plate 1: </t>
  </si>
  <si>
    <t>ND1 Std 1e8</t>
  </si>
  <si>
    <t>ND1 Std 1e7</t>
  </si>
  <si>
    <t>HPRT Std 1e8</t>
  </si>
  <si>
    <t>HPRT Std 1e7</t>
  </si>
  <si>
    <t>HPRT Std 1e6</t>
  </si>
  <si>
    <t>HPRT Std 1e5</t>
  </si>
  <si>
    <t>HPRT Std 1e4</t>
  </si>
  <si>
    <t>HPRT Std 1e3</t>
  </si>
  <si>
    <t>HPRT Std 1e2</t>
  </si>
  <si>
    <t>HPRT Std 1e1</t>
  </si>
  <si>
    <t>Add water</t>
  </si>
  <si>
    <t>Sample *5uL</t>
  </si>
  <si>
    <t>2. Prepare PCR mastermix by combining the above components, chill on ice.</t>
  </si>
  <si>
    <t>3. Add 5.5ul of each PCR MasterMix in designated wells</t>
  </si>
  <si>
    <t>4. Add 5ul of samples and gblock std curve into designated wells</t>
  </si>
  <si>
    <t xml:space="preserve">        b. Comparative ddCT</t>
  </si>
  <si>
    <t xml:space="preserve">        d. FAST</t>
  </si>
  <si>
    <t>Taqman Fast Advance PCR Master Mix (2x)</t>
  </si>
  <si>
    <t>2min</t>
  </si>
  <si>
    <t>20sec</t>
  </si>
  <si>
    <t>1sec</t>
  </si>
  <si>
    <t>20 sec</t>
  </si>
  <si>
    <t>Reaction volume 10ul</t>
  </si>
  <si>
    <t xml:space="preserve">gDNA PCR Mt DNA : Brittany Rickard </t>
  </si>
  <si>
    <t>Nanodrop [ng/uL]</t>
  </si>
  <si>
    <t xml:space="preserve">Volume of DNA                    (uL)                       </t>
  </si>
  <si>
    <t>[Final ng/uL]</t>
  </si>
  <si>
    <t>Final Volume</t>
  </si>
  <si>
    <t>Sample</t>
  </si>
  <si>
    <t>Make 2.5ul aliquots of each gblock and freeze -20C</t>
  </si>
  <si>
    <t>Well</t>
  </si>
  <si>
    <t>Well Position</t>
  </si>
  <si>
    <t>Sample Name</t>
  </si>
  <si>
    <t>Target Name</t>
  </si>
  <si>
    <t>CT</t>
  </si>
  <si>
    <t>A1</t>
  </si>
  <si>
    <t>ND1</t>
  </si>
  <si>
    <t>A2</t>
  </si>
  <si>
    <t>A3</t>
  </si>
  <si>
    <t>A4</t>
  </si>
  <si>
    <t>A5</t>
  </si>
  <si>
    <t>HPRT</t>
  </si>
  <si>
    <t>A6</t>
  </si>
  <si>
    <t>A7</t>
  </si>
  <si>
    <t>A8</t>
  </si>
  <si>
    <t>A9</t>
  </si>
  <si>
    <t>A10</t>
  </si>
  <si>
    <t>A11</t>
  </si>
  <si>
    <t>A12</t>
  </si>
  <si>
    <t>B1</t>
  </si>
  <si>
    <t>B3</t>
  </si>
  <si>
    <t>B5</t>
  </si>
  <si>
    <t>B7</t>
  </si>
  <si>
    <t>B9</t>
  </si>
  <si>
    <t>B11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</si>
  <si>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</si>
  <si>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</si>
  <si>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</si>
  <si>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</si>
  <si>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</si>
  <si>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</si>
  <si>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</si>
  <si>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</si>
  <si>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</si>
  <si>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</si>
  <si>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</si>
  <si>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</si>
  <si>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</si>
  <si>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D3</t>
  </si>
  <si>
    <t>D5</t>
  </si>
  <si>
    <t>D7</t>
  </si>
  <si>
    <t>D9</t>
  </si>
  <si>
    <t>D11</t>
  </si>
  <si>
    <t>E1</t>
  </si>
  <si>
    <t>E2</t>
  </si>
  <si>
    <t>E3</t>
  </si>
  <si>
    <t>E4</t>
  </si>
  <si>
    <t>E5</t>
  </si>
  <si>
    <t>E6</t>
  </si>
  <si>
    <t>E7</t>
  </si>
  <si>
    <t>E8</t>
  </si>
  <si>
    <t>E11</t>
  </si>
  <si>
    <t>F1</t>
  </si>
  <si>
    <t>F3</t>
  </si>
  <si>
    <t>F5</t>
  </si>
  <si>
    <t>F7</t>
  </si>
  <si>
    <t>G1</t>
  </si>
  <si>
    <t>G2</t>
  </si>
  <si>
    <t>G3</t>
  </si>
  <si>
    <t>G4</t>
  </si>
  <si>
    <t>G5</t>
  </si>
  <si>
    <t>G6</t>
  </si>
  <si>
    <t>H1</t>
  </si>
  <si>
    <t>H3</t>
  </si>
  <si>
    <t>H5</t>
  </si>
  <si>
    <t>I1</t>
  </si>
  <si>
    <t>I2</t>
  </si>
  <si>
    <t>I3</t>
  </si>
  <si>
    <t>I4</t>
  </si>
  <si>
    <t>I5</t>
  </si>
  <si>
    <t>I6</t>
  </si>
  <si>
    <t>J1</t>
  </si>
  <si>
    <t>J3</t>
  </si>
  <si>
    <t>J5</t>
  </si>
  <si>
    <t>K1</t>
  </si>
  <si>
    <t>K2</t>
  </si>
  <si>
    <t>K3</t>
  </si>
  <si>
    <t>K4</t>
  </si>
  <si>
    <t>K5</t>
  </si>
  <si>
    <t>K6</t>
  </si>
  <si>
    <t>L1</t>
  </si>
  <si>
    <t>L3</t>
  </si>
  <si>
    <t>L5</t>
  </si>
  <si>
    <t>M1</t>
  </si>
  <si>
    <t>M2</t>
  </si>
  <si>
    <t>M3</t>
  </si>
  <si>
    <t>M4</t>
  </si>
  <si>
    <t>M5</t>
  </si>
  <si>
    <t>M6</t>
  </si>
  <si>
    <t>N1</t>
  </si>
  <si>
    <t>N3</t>
  </si>
  <si>
    <t>N5</t>
  </si>
  <si>
    <t>O1</t>
  </si>
  <si>
    <t>O2</t>
  </si>
  <si>
    <t>O3</t>
  </si>
  <si>
    <t>O4</t>
  </si>
  <si>
    <t>O5</t>
  </si>
  <si>
    <t>O6</t>
  </si>
  <si>
    <t>P1</t>
  </si>
  <si>
    <t>P3</t>
  </si>
  <si>
    <t>P5</t>
  </si>
  <si>
    <t>Copy Number</t>
  </si>
  <si>
    <t>ND1 Ct</t>
  </si>
  <si>
    <t>Mean Copy Number</t>
  </si>
  <si>
    <t>Stdev</t>
  </si>
  <si>
    <t>HPRT Ct</t>
  </si>
  <si>
    <t>ND1 copy #
/ HPRT</t>
  </si>
  <si>
    <t>Mean Hprt</t>
  </si>
  <si>
    <t>LOG (copy Number)</t>
  </si>
  <si>
    <t>EFF=</t>
  </si>
  <si>
    <t>ND1 LOG Copy</t>
  </si>
  <si>
    <t>ND1 Copy #</t>
  </si>
  <si>
    <t>HPRT LOG</t>
  </si>
  <si>
    <t>HPRT Copy #</t>
  </si>
  <si>
    <t>Slope</t>
  </si>
  <si>
    <t>Intercept</t>
  </si>
  <si>
    <t>12.16.2022</t>
  </si>
  <si>
    <t>A14</t>
  </si>
  <si>
    <t>A15</t>
  </si>
  <si>
    <t>A16</t>
  </si>
  <si>
    <t>B15</t>
  </si>
  <si>
    <t>C13</t>
  </si>
  <si>
    <t>C14</t>
  </si>
  <si>
    <t>C15</t>
  </si>
  <si>
    <t>C16</t>
  </si>
  <si>
    <t>D15</t>
  </si>
  <si>
    <t>E14</t>
  </si>
  <si>
    <t>G7</t>
  </si>
  <si>
    <t>G8</t>
  </si>
  <si>
    <t>G11</t>
  </si>
  <si>
    <t>G14</t>
  </si>
  <si>
    <t>H7</t>
  </si>
  <si>
    <t>I7</t>
  </si>
  <si>
    <t>I8</t>
  </si>
  <si>
    <t>I11</t>
  </si>
  <si>
    <t>J7</t>
  </si>
  <si>
    <t>K7</t>
  </si>
  <si>
    <t>K8</t>
  </si>
  <si>
    <t>K11</t>
  </si>
  <si>
    <t>L7</t>
  </si>
  <si>
    <t>M7</t>
  </si>
  <si>
    <t>M8</t>
  </si>
  <si>
    <t>M11</t>
  </si>
  <si>
    <t>N7</t>
  </si>
  <si>
    <t>O7</t>
  </si>
  <si>
    <t>O8</t>
  </si>
  <si>
    <t>O11</t>
  </si>
  <si>
    <t>O12</t>
  </si>
  <si>
    <t>P7</t>
  </si>
  <si>
    <t>Note: Want primer efficiency to be between 95-110% to be acceptable.</t>
  </si>
  <si>
    <t>e8</t>
  </si>
  <si>
    <t>A17</t>
  </si>
  <si>
    <t>A18</t>
  </si>
  <si>
    <t>A19</t>
  </si>
  <si>
    <t>A20</t>
  </si>
  <si>
    <t>A21</t>
  </si>
  <si>
    <t>A22</t>
  </si>
  <si>
    <t>B17</t>
  </si>
  <si>
    <t>B19</t>
  </si>
  <si>
    <t>B21</t>
  </si>
  <si>
    <t>e7</t>
  </si>
  <si>
    <t>C17</t>
  </si>
  <si>
    <t>C18</t>
  </si>
  <si>
    <t>C19</t>
  </si>
  <si>
    <t>C20</t>
  </si>
  <si>
    <t>C21</t>
  </si>
  <si>
    <t>C22</t>
  </si>
  <si>
    <t>C23</t>
  </si>
  <si>
    <t>C24</t>
  </si>
  <si>
    <t>D17</t>
  </si>
  <si>
    <t>D19</t>
  </si>
  <si>
    <t>D21</t>
  </si>
  <si>
    <t>e6</t>
  </si>
  <si>
    <t>E9</t>
  </si>
  <si>
    <t>E10</t>
  </si>
  <si>
    <t>E15</t>
  </si>
  <si>
    <t>E16</t>
  </si>
  <si>
    <t>E17</t>
  </si>
  <si>
    <t>E18</t>
  </si>
  <si>
    <t>E19</t>
  </si>
  <si>
    <t>E20</t>
  </si>
  <si>
    <t>E21</t>
  </si>
  <si>
    <t>F9</t>
  </si>
  <si>
    <t>F15</t>
  </si>
  <si>
    <t>F17</t>
  </si>
  <si>
    <t>F19</t>
  </si>
  <si>
    <t>e5</t>
  </si>
  <si>
    <t>G9</t>
  </si>
  <si>
    <t>G10</t>
  </si>
  <si>
    <t>G15</t>
  </si>
  <si>
    <t>G16</t>
  </si>
  <si>
    <t>G17</t>
  </si>
  <si>
    <t>G18</t>
  </si>
  <si>
    <t>G19</t>
  </si>
  <si>
    <t>G20</t>
  </si>
  <si>
    <t>G21</t>
  </si>
  <si>
    <t>H9</t>
  </si>
  <si>
    <t>H15</t>
  </si>
  <si>
    <t>H17</t>
  </si>
  <si>
    <t>H19</t>
  </si>
  <si>
    <t>e4</t>
  </si>
  <si>
    <t>I9</t>
  </si>
  <si>
    <t>I10</t>
  </si>
  <si>
    <t>I15</t>
  </si>
  <si>
    <t>I16</t>
  </si>
  <si>
    <t>I17</t>
  </si>
  <si>
    <t>I18</t>
  </si>
  <si>
    <t>I19</t>
  </si>
  <si>
    <t>I20</t>
  </si>
  <si>
    <t>I21</t>
  </si>
  <si>
    <t>J9</t>
  </si>
  <si>
    <t>J15</t>
  </si>
  <si>
    <t>J17</t>
  </si>
  <si>
    <t>J19</t>
  </si>
  <si>
    <t>e3</t>
  </si>
  <si>
    <t>K9</t>
  </si>
  <si>
    <t>K10</t>
  </si>
  <si>
    <t>K15</t>
  </si>
  <si>
    <t>K16</t>
  </si>
  <si>
    <t>K17</t>
  </si>
  <si>
    <t>K18</t>
  </si>
  <si>
    <t>K19</t>
  </si>
  <si>
    <t>K20</t>
  </si>
  <si>
    <t>K21</t>
  </si>
  <si>
    <t>L9</t>
  </si>
  <si>
    <t>L15</t>
  </si>
  <si>
    <t>L17</t>
  </si>
  <si>
    <t>L19</t>
  </si>
  <si>
    <t>e2</t>
  </si>
  <si>
    <t>M9</t>
  </si>
  <si>
    <t>M10</t>
  </si>
  <si>
    <t>M15</t>
  </si>
  <si>
    <t>M16</t>
  </si>
  <si>
    <t>M17</t>
  </si>
  <si>
    <t>M18</t>
  </si>
  <si>
    <t>M19</t>
  </si>
  <si>
    <t>M20</t>
  </si>
  <si>
    <t>M21</t>
  </si>
  <si>
    <t>N9</t>
  </si>
  <si>
    <t>N15</t>
  </si>
  <si>
    <t>N17</t>
  </si>
  <si>
    <t>N19</t>
  </si>
  <si>
    <t>e1</t>
  </si>
  <si>
    <t>O9</t>
  </si>
  <si>
    <t>O10</t>
  </si>
  <si>
    <t>O15</t>
  </si>
  <si>
    <t>O16</t>
  </si>
  <si>
    <t>O17</t>
  </si>
  <si>
    <t>O18</t>
  </si>
  <si>
    <t>O19</t>
  </si>
  <si>
    <t>O20</t>
  </si>
  <si>
    <t>O21</t>
  </si>
  <si>
    <t>O22</t>
  </si>
  <si>
    <t>P9</t>
  </si>
  <si>
    <t>P15</t>
  </si>
  <si>
    <t>P17</t>
  </si>
  <si>
    <t>P19</t>
  </si>
  <si>
    <t>Brittany and Marta PFAS Samples</t>
  </si>
  <si>
    <t>OVCAR-3 Media</t>
  </si>
  <si>
    <t>OVCAR-3 Methanol</t>
  </si>
  <si>
    <t>gBlock Std curves and PFAS</t>
  </si>
  <si>
    <t>OVCA Samples</t>
  </si>
  <si>
    <t>Media</t>
  </si>
  <si>
    <t>Methanol</t>
  </si>
  <si>
    <t>O13</t>
  </si>
  <si>
    <t>500nM PFOA</t>
  </si>
  <si>
    <t>O14</t>
  </si>
  <si>
    <t>2uM PFOA</t>
  </si>
  <si>
    <t>500nM PFHpA</t>
  </si>
  <si>
    <t>2uM PFHpA</t>
  </si>
  <si>
    <t>1% Methanol</t>
  </si>
  <si>
    <t>O23</t>
  </si>
  <si>
    <t>500nM PFPA</t>
  </si>
  <si>
    <t>O24</t>
  </si>
  <si>
    <t>2uM PFPA</t>
  </si>
  <si>
    <t>O25</t>
  </si>
  <si>
    <t>1uM PFOA + 1uM PFHpA</t>
  </si>
  <si>
    <t>O26</t>
  </si>
  <si>
    <t>1uM PFOA + 1uM PFPA</t>
  </si>
  <si>
    <t>O31</t>
  </si>
  <si>
    <t>O32</t>
  </si>
  <si>
    <t>O33</t>
  </si>
  <si>
    <t>1uM PFHpA + 1uM PFPA</t>
  </si>
  <si>
    <t>O34</t>
  </si>
  <si>
    <t>750nM PFOA + 750nM PFHpA + 750nM PFPA</t>
  </si>
  <si>
    <t>O35</t>
  </si>
  <si>
    <t>O36</t>
  </si>
  <si>
    <t>C25</t>
  </si>
  <si>
    <t>C26</t>
  </si>
  <si>
    <t>C31</t>
  </si>
  <si>
    <t>C32</t>
  </si>
  <si>
    <t>C33</t>
  </si>
  <si>
    <t>C34</t>
  </si>
  <si>
    <t>C35</t>
  </si>
  <si>
    <t>C36</t>
  </si>
  <si>
    <t>1</t>
  </si>
  <si>
    <t>9</t>
  </si>
  <si>
    <t>17</t>
  </si>
  <si>
    <t>25</t>
  </si>
  <si>
    <t>33</t>
  </si>
  <si>
    <t>41</t>
  </si>
  <si>
    <t>B2</t>
  </si>
  <si>
    <t>B4</t>
  </si>
  <si>
    <t>B6</t>
  </si>
  <si>
    <t>B8</t>
  </si>
  <si>
    <t>B10</t>
  </si>
  <si>
    <t>B12</t>
  </si>
  <si>
    <t>B14</t>
  </si>
  <si>
    <t>B16</t>
  </si>
  <si>
    <t>B18</t>
  </si>
  <si>
    <t>B20</t>
  </si>
  <si>
    <t>B22</t>
  </si>
  <si>
    <t>2</t>
  </si>
  <si>
    <t>10</t>
  </si>
  <si>
    <t>18</t>
  </si>
  <si>
    <t>26</t>
  </si>
  <si>
    <t>34</t>
  </si>
  <si>
    <t>42</t>
  </si>
  <si>
    <t>D2</t>
  </si>
  <si>
    <t>D4</t>
  </si>
  <si>
    <t>D6</t>
  </si>
  <si>
    <t>D8</t>
  </si>
  <si>
    <t>D10</t>
  </si>
  <si>
    <t>D12</t>
  </si>
  <si>
    <t>D14</t>
  </si>
  <si>
    <t>D16</t>
  </si>
  <si>
    <t>D18</t>
  </si>
  <si>
    <t>D20</t>
  </si>
  <si>
    <t>D22</t>
  </si>
  <si>
    <t>3</t>
  </si>
  <si>
    <t>11</t>
  </si>
  <si>
    <t>19</t>
  </si>
  <si>
    <t>27</t>
  </si>
  <si>
    <t>35</t>
  </si>
  <si>
    <t>F2</t>
  </si>
  <si>
    <t>F4</t>
  </si>
  <si>
    <t>F6</t>
  </si>
  <si>
    <t>F8</t>
  </si>
  <si>
    <t>F10</t>
  </si>
  <si>
    <t>F14</t>
  </si>
  <si>
    <t>F16</t>
  </si>
  <si>
    <t>F18</t>
  </si>
  <si>
    <t>F20</t>
  </si>
  <si>
    <t>4</t>
  </si>
  <si>
    <t>12</t>
  </si>
  <si>
    <t>20</t>
  </si>
  <si>
    <t>28</t>
  </si>
  <si>
    <t>36</t>
  </si>
  <si>
    <t>H2</t>
  </si>
  <si>
    <t>H4</t>
  </si>
  <si>
    <t>H6</t>
  </si>
  <si>
    <t>H8</t>
  </si>
  <si>
    <t>H10</t>
  </si>
  <si>
    <t>H14</t>
  </si>
  <si>
    <t>H16</t>
  </si>
  <si>
    <t>H18</t>
  </si>
  <si>
    <t>H20</t>
  </si>
  <si>
    <t>5</t>
  </si>
  <si>
    <t>13</t>
  </si>
  <si>
    <t>21</t>
  </si>
  <si>
    <t>29</t>
  </si>
  <si>
    <t>37</t>
  </si>
  <si>
    <t>I14</t>
  </si>
  <si>
    <t>J2</t>
  </si>
  <si>
    <t>J4</t>
  </si>
  <si>
    <t>J6</t>
  </si>
  <si>
    <t>J8</t>
  </si>
  <si>
    <t>J10</t>
  </si>
  <si>
    <t>J14</t>
  </si>
  <si>
    <t>J16</t>
  </si>
  <si>
    <t>J18</t>
  </si>
  <si>
    <t>J20</t>
  </si>
  <si>
    <t>6</t>
  </si>
  <si>
    <t>14</t>
  </si>
  <si>
    <t>22</t>
  </si>
  <si>
    <t>30</t>
  </si>
  <si>
    <t>38</t>
  </si>
  <si>
    <t>K14</t>
  </si>
  <si>
    <t>L2</t>
  </si>
  <si>
    <t>L4</t>
  </si>
  <si>
    <t>L6</t>
  </si>
  <si>
    <t>L8</t>
  </si>
  <si>
    <t>L10</t>
  </si>
  <si>
    <t>L14</t>
  </si>
  <si>
    <t>L16</t>
  </si>
  <si>
    <t>L18</t>
  </si>
  <si>
    <t>L20</t>
  </si>
  <si>
    <t>7</t>
  </si>
  <si>
    <t>15</t>
  </si>
  <si>
    <t>23</t>
  </si>
  <si>
    <t>31</t>
  </si>
  <si>
    <t>39</t>
  </si>
  <si>
    <t>M14</t>
  </si>
  <si>
    <t>N2</t>
  </si>
  <si>
    <t>N4</t>
  </si>
  <si>
    <t>N6</t>
  </si>
  <si>
    <t>N8</t>
  </si>
  <si>
    <t>N10</t>
  </si>
  <si>
    <t>N14</t>
  </si>
  <si>
    <t>N16</t>
  </si>
  <si>
    <t>N18</t>
  </si>
  <si>
    <t>N20</t>
  </si>
  <si>
    <t>8</t>
  </si>
  <si>
    <t>16</t>
  </si>
  <si>
    <t>24</t>
  </si>
  <si>
    <t>32</t>
  </si>
  <si>
    <t>40</t>
  </si>
  <si>
    <t>P2</t>
  </si>
  <si>
    <t>P4</t>
  </si>
  <si>
    <t>P6</t>
  </si>
  <si>
    <t>P8</t>
  </si>
  <si>
    <t>P10</t>
  </si>
  <si>
    <t>P14</t>
  </si>
  <si>
    <t>P16</t>
  </si>
  <si>
    <t>P18</t>
  </si>
  <si>
    <t>P20</t>
  </si>
  <si>
    <t>Media plate 1 MO</t>
  </si>
  <si>
    <t>VC plate 1 MO</t>
  </si>
  <si>
    <t>500nM PFOA plate 1 MO</t>
  </si>
  <si>
    <t>2uM PFOA plate 1 MO</t>
  </si>
  <si>
    <t>500nM PFHpA plate 1 MO</t>
  </si>
  <si>
    <t>2uM PFHpA plate 1 MO</t>
  </si>
  <si>
    <t>Media plate 2 MO</t>
  </si>
  <si>
    <t>VC plate 2 MO</t>
  </si>
  <si>
    <t>500nM PFPA plate 2 MO</t>
  </si>
  <si>
    <t>2uM PFPA plate 2 MO</t>
  </si>
  <si>
    <t>PFOA + PFHpA plate 2 MO</t>
  </si>
  <si>
    <t>PFOA + PFPA plate 2 MO</t>
  </si>
  <si>
    <t>Media plate 3 MO</t>
  </si>
  <si>
    <t>VC plate 3 MO</t>
  </si>
  <si>
    <t>PFHpA + PFPA plate 3 MO</t>
  </si>
  <si>
    <t>PFOA + PFHpA + PFPA plate 3 MO</t>
  </si>
  <si>
    <t>Copy number</t>
  </si>
  <si>
    <t>Caov-3</t>
  </si>
  <si>
    <t>OVCAR-3 Media plate 1 BPR</t>
  </si>
  <si>
    <t>OVCAR-3 Methanol plate 1 BPR</t>
  </si>
  <si>
    <t>BPR PFAS GREEN 13</t>
  </si>
  <si>
    <t>BPR PFAS GREEN 14</t>
  </si>
  <si>
    <t>BPR PFAS GREEN 15</t>
  </si>
  <si>
    <t>BPR PFAS GREEN 16</t>
  </si>
  <si>
    <t>BPR PFAS GREEN 17</t>
  </si>
  <si>
    <t>BPR PFAS GREEN 18</t>
  </si>
  <si>
    <t>OVCAR-3 1uM PFHpA + 1uM PFOA</t>
  </si>
  <si>
    <t>OVCAR-3 750nM PFOA + 750nM PFHpA + 750nM PFPA</t>
  </si>
  <si>
    <t>MO</t>
  </si>
  <si>
    <t>3/6/2023 OVCAR-3 Media Plate 1 (BLUE 1)</t>
  </si>
  <si>
    <t>3/6/2023 OVCAR-3 Vehicle Plate 1 (BLUE 2)</t>
  </si>
  <si>
    <t>3/6/2023 OVCAR-3 500nM PFOA Plate 1 (BLUE 3)</t>
  </si>
  <si>
    <t>3/6/2023 OVCAR-3 2uM PFOA Plate 1 (BLUE 4)</t>
  </si>
  <si>
    <t>3/6/2023 OVCAR-3 500nM PFHpA Plate 1 (BLUE 5)</t>
  </si>
  <si>
    <t>3/6/2023 OVCAR-3 2uM PFHpA Plate 1 (BLUE 6)</t>
  </si>
  <si>
    <t>3/6/2023 OVCAR-3 Media Plate 2 (BLUE 7)</t>
  </si>
  <si>
    <t>3/6/2023 OVCAR-3 Vehicle Plate 2 (BLUE 8)</t>
  </si>
  <si>
    <t>3/6/2023 OVCAR-3 500nM PFPA Plate 2 (BLUE 9)</t>
  </si>
  <si>
    <t>3/6/2023 OVCAR-3 2uM PFPA Plate 2 (BLUE 10)</t>
  </si>
  <si>
    <t>3/6/2023 OVCAR-3 1uM PFOA + 1uM PFHpA Plate 2 (BLUE 11)</t>
  </si>
  <si>
    <t>3/6/2023 OVCAR-3 1uM PFOA + 1uM PFPA Plate 2 (BLUE 12)</t>
  </si>
  <si>
    <t>3/6/2023 OVCAR-3 Media Plate 3 (BLUE 13)</t>
  </si>
  <si>
    <t>3/6/2023 OVCAR-3 Vehicle Plate 3 (BLUE 14)</t>
  </si>
  <si>
    <t>3/6/2023 OVCAR-3 1uM PFHpA + 1uM PFPA Plate 3 (BLUE 15)</t>
  </si>
  <si>
    <t>3/6/2023 OVCAR-3 750nM PFOA + 750nM PFHpA + 750nM PFPA Plate 3 (BLUE 16)</t>
  </si>
  <si>
    <t>3/6/2023 OVCAR-3 Media Plate 3 (BLUE 17)</t>
  </si>
  <si>
    <t>3/6/2023 OVCAR-3 Vehicle Plate 3 (BLUE 18)</t>
  </si>
  <si>
    <t>3/6/2023 Caov-3 Media Plate 1 (BLUE 19)</t>
  </si>
  <si>
    <t>3/6/2023 Caov-3 Vehicle Plate 1 (BLUE 20)</t>
  </si>
  <si>
    <t>3/6/2023 Caov-3 500nM PFOA Plate 1 (BLUE 21)</t>
  </si>
  <si>
    <t>3/6/2023 Caov-3 2uM PFOA Plate 1 (BLUE 22)</t>
  </si>
  <si>
    <t>3/6/2023 Caov-3 500nM PFHpA Plate 1 (BLUE 23)</t>
  </si>
  <si>
    <t>3/6/2023 Caov-3 2uM PFHpA Plate 1 (BLUE 24)</t>
  </si>
  <si>
    <t>3/6/2023 Caov-3 Media Plate 2 (BLUE 25)</t>
  </si>
  <si>
    <t>3/6/2023 Caov-3 Vehicle Plate 2 (BLUE 26)</t>
  </si>
  <si>
    <t>3/6/2023 Caov-3 500nM PFPA Plate 2 (BLUE 27)</t>
  </si>
  <si>
    <t>3/6/2023 Caov-3 2uM PFPA Plate 2 (BLUE 28)</t>
  </si>
  <si>
    <t>3/6/2023 Caov-3 1uM PFOA + 1uM PFHpA Plate 2 (BLUE 29)</t>
  </si>
  <si>
    <t>3/6/2023 Caov-3 1uM PFOA + 1uM PFPA Plate 2 (BLUE 30)</t>
  </si>
  <si>
    <t>3/6/2023 Caov-3 Media Plate 3 (BLUE 31)</t>
  </si>
  <si>
    <t>3/6/2023 Caov-3 Vehicle Plate 3 (BLUE 32)</t>
  </si>
  <si>
    <t>3/6/2023 Caov-3 1uM PFHpA + 1uM PFPA Plate 3 (BLUE 33)</t>
  </si>
  <si>
    <t>3/6/2023 Caov-3 750nM PFOA + 750nM PFHpA + 750nM PFPA Plate 3 (BLUE 34)</t>
  </si>
  <si>
    <t>3/6/2023 Caov-3 Media Plate 3 (BLUE 35)</t>
  </si>
  <si>
    <t>3/6/2023 Caov-3 Vehicle Plate 3 (BLUE 36)</t>
  </si>
  <si>
    <t>March-April 2023 Box Rows 1-4</t>
  </si>
  <si>
    <t>2/18/2023 OVCAR-3 Media Plate 3 (GREEN 13)</t>
  </si>
  <si>
    <t>2/18/2023 OVCAR-3 Vehicle Plate 3 (GREEN 14)</t>
  </si>
  <si>
    <t>2/18/2023 OVCAR-3 1uM PFHpA + 1uM PFPA Plate 3 (GREEN 15)</t>
  </si>
  <si>
    <t>2/18/2023 OVCAR-3 750nM PFOA + 750nM PFHpA + 750nM PFPA Plate 3 (GREEN 16)</t>
  </si>
  <si>
    <t>2/18/2023 OVCAR-3 Media Plate 3 (GREEN 17)</t>
  </si>
  <si>
    <t>2/18/2023 OVCAR-3 Vehicle Plate 3 (GREEN 18)</t>
  </si>
  <si>
    <t>Box B2-15 Row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</si>
</sst>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m/d"/>
    <numFmt numFmtId="167" formatCode="#,##0.000"/>
  </numFmts>
  <fonts count="3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2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color rgb="FF00B0F0"/>
      <name val="Arial"/>
      <family val="2"/>
    </font>
    <font>
      <b/>
      <sz val="12"/>
      <color rgb="FFC00000"/>
      <name val="Arial"/>
      <family val="2"/>
    </font>
    <font>
      <vertAlign val="subscript"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0" tint="-4.9989318521683403E-2"/>
      <name val="Arial"/>
      <family val="2"/>
    </font>
    <font>
      <sz val="10"/>
      <color indexed="9"/>
      <name val="Arial"/>
      <family val="2"/>
    </font>
    <font>
      <sz val="8"/>
      <name val="Calibri"/>
      <family val="2"/>
    </font>
    <font>
      <b/>
      <u/>
      <sz val="12"/>
      <name val="Arial"/>
      <family val="2"/>
    </font>
    <font>
      <b/>
      <sz val="16"/>
      <name val="Arial"/>
      <family val="2"/>
    </font>
    <font>
      <sz val="10"/>
      <name val="Verdana"/>
      <family val="2"/>
    </font>
    <font>
      <b/>
      <sz val="10"/>
      <name val="Albany AMT"/>
      <family val="2"/>
    </font>
    <font>
      <sz val="10"/>
      <name val="Albany AMT"/>
      <family val="2"/>
    </font>
    <font>
      <sz val="11"/>
      <color rgb="FFC00000"/>
      <name val="Calibri"/>
      <family val="2"/>
      <scheme val="minor"/>
    </font>
    <font>
      <b/>
      <sz val="10"/>
      <color theme="9" tint="-0.499984740745262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lbany AMT"/>
      <family val="2"/>
    </font>
    <font>
      <b/>
      <sz val="11"/>
      <name val="Calibri"/>
      <family val="2"/>
      <scheme val="minor"/>
    </font>
    <font>
      <sz val="8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ECCC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EAD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ck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thin">
        <color theme="9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/>
    <xf numFmtId="9" fontId="6" fillId="0" borderId="0" applyFont="0" applyFill="0" applyBorder="0" applyAlignment="0" applyProtection="0"/>
    <xf numFmtId="0" fontId="27" fillId="13" borderId="0" applyNumberFormat="0" applyBorder="0" applyAlignment="0" applyProtection="0"/>
  </cellStyleXfs>
  <cellXfs count="217">
    <xf numFmtId="0" fontId="0" fillId="0" borderId="0" xfId="0"/>
    <xf numFmtId="0" fontId="2" fillId="2" borderId="0" xfId="1" applyFont="1" applyFill="1"/>
    <xf numFmtId="0" fontId="3" fillId="0" borderId="0" xfId="1" applyFont="1"/>
    <xf numFmtId="0" fontId="1" fillId="0" borderId="0" xfId="1"/>
    <xf numFmtId="0" fontId="3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right"/>
    </xf>
    <xf numFmtId="0" fontId="1" fillId="0" borderId="2" xfId="1" applyBorder="1" applyAlignment="1">
      <alignment horizontal="center"/>
    </xf>
    <xf numFmtId="0" fontId="1" fillId="0" borderId="2" xfId="1" applyBorder="1"/>
    <xf numFmtId="11" fontId="1" fillId="0" borderId="2" xfId="1" applyNumberFormat="1" applyBorder="1"/>
    <xf numFmtId="0" fontId="3" fillId="3" borderId="0" xfId="1" applyFont="1" applyFill="1"/>
    <xf numFmtId="11" fontId="1" fillId="0" borderId="3" xfId="1" applyNumberFormat="1" applyBorder="1"/>
    <xf numFmtId="0" fontId="3" fillId="4" borderId="0" xfId="1" applyFont="1" applyFill="1"/>
    <xf numFmtId="0" fontId="3" fillId="5" borderId="0" xfId="1" applyFont="1" applyFill="1"/>
    <xf numFmtId="0" fontId="1" fillId="0" borderId="0" xfId="1" applyAlignment="1">
      <alignment horizontal="center"/>
    </xf>
    <xf numFmtId="11" fontId="1" fillId="0" borderId="0" xfId="1" applyNumberFormat="1" applyAlignment="1">
      <alignment horizontal="center"/>
    </xf>
    <xf numFmtId="0" fontId="4" fillId="6" borderId="0" xfId="1" applyFont="1" applyFill="1"/>
    <xf numFmtId="0" fontId="1" fillId="6" borderId="0" xfId="1" applyFill="1"/>
    <xf numFmtId="0" fontId="0" fillId="6" borderId="0" xfId="0" applyFill="1"/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wrapText="1"/>
    </xf>
    <xf numFmtId="164" fontId="1" fillId="7" borderId="2" xfId="2" applyNumberFormat="1" applyFont="1" applyFill="1" applyBorder="1" applyAlignment="1">
      <alignment horizontal="right"/>
    </xf>
    <xf numFmtId="11" fontId="1" fillId="3" borderId="2" xfId="1" applyNumberFormat="1" applyFill="1" applyBorder="1" applyAlignment="1">
      <alignment horizontal="center"/>
    </xf>
    <xf numFmtId="11" fontId="1" fillId="8" borderId="2" xfId="1" applyNumberFormat="1" applyFill="1" applyBorder="1" applyAlignment="1">
      <alignment horizontal="center"/>
    </xf>
    <xf numFmtId="11" fontId="1" fillId="0" borderId="0" xfId="1" applyNumberFormat="1"/>
    <xf numFmtId="43" fontId="1" fillId="0" borderId="0" xfId="2" applyFont="1"/>
    <xf numFmtId="0" fontId="4" fillId="0" borderId="0" xfId="1" applyFont="1"/>
    <xf numFmtId="0" fontId="1" fillId="0" borderId="0" xfId="1" applyAlignment="1">
      <alignment textRotation="90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5" xfId="1" applyBorder="1" applyAlignment="1">
      <alignment horizontal="left"/>
    </xf>
    <xf numFmtId="11" fontId="1" fillId="0" borderId="6" xfId="1" applyNumberFormat="1" applyBorder="1"/>
    <xf numFmtId="0" fontId="1" fillId="0" borderId="6" xfId="1" applyBorder="1"/>
    <xf numFmtId="0" fontId="1" fillId="0" borderId="7" xfId="1" applyBorder="1" applyAlignment="1">
      <alignment horizontal="right"/>
    </xf>
    <xf numFmtId="0" fontId="1" fillId="0" borderId="3" xfId="1" applyBorder="1"/>
    <xf numFmtId="0" fontId="1" fillId="8" borderId="9" xfId="1" applyFill="1" applyBorder="1" applyAlignment="1">
      <alignment horizontal="left"/>
    </xf>
    <xf numFmtId="11" fontId="1" fillId="8" borderId="3" xfId="1" applyNumberFormat="1" applyFill="1" applyBorder="1"/>
    <xf numFmtId="164" fontId="1" fillId="0" borderId="8" xfId="1" applyNumberFormat="1" applyBorder="1"/>
    <xf numFmtId="0" fontId="1" fillId="8" borderId="10" xfId="1" applyFill="1" applyBorder="1" applyAlignment="1">
      <alignment horizontal="left"/>
    </xf>
    <xf numFmtId="11" fontId="1" fillId="0" borderId="11" xfId="1" applyNumberFormat="1" applyBorder="1"/>
    <xf numFmtId="0" fontId="1" fillId="0" borderId="11" xfId="1" applyBorder="1"/>
    <xf numFmtId="11" fontId="1" fillId="8" borderId="11" xfId="1" applyNumberFormat="1" applyFill="1" applyBorder="1"/>
    <xf numFmtId="164" fontId="1" fillId="0" borderId="12" xfId="1" applyNumberFormat="1" applyBorder="1"/>
    <xf numFmtId="0" fontId="4" fillId="9" borderId="0" xfId="1" applyFont="1" applyFill="1"/>
    <xf numFmtId="0" fontId="1" fillId="9" borderId="0" xfId="1" applyFill="1"/>
    <xf numFmtId="0" fontId="0" fillId="9" borderId="0" xfId="0" applyFill="1"/>
    <xf numFmtId="0" fontId="1" fillId="0" borderId="11" xfId="1" applyBorder="1" applyAlignment="1">
      <alignment horizontal="center"/>
    </xf>
    <xf numFmtId="0" fontId="1" fillId="0" borderId="1" xfId="1" applyBorder="1"/>
    <xf numFmtId="0" fontId="1" fillId="0" borderId="4" xfId="1" applyBorder="1" applyAlignment="1">
      <alignment horizontal="center"/>
    </xf>
    <xf numFmtId="11" fontId="1" fillId="5" borderId="0" xfId="1" quotePrefix="1" applyNumberFormat="1" applyFill="1" applyAlignment="1">
      <alignment horizontal="center"/>
    </xf>
    <xf numFmtId="0" fontId="1" fillId="5" borderId="6" xfId="1" applyFill="1" applyBorder="1"/>
    <xf numFmtId="165" fontId="1" fillId="5" borderId="3" xfId="1" applyNumberFormat="1" applyFill="1" applyBorder="1" applyAlignment="1">
      <alignment horizontal="right"/>
    </xf>
    <xf numFmtId="1" fontId="1" fillId="5" borderId="3" xfId="1" applyNumberFormat="1" applyFill="1" applyBorder="1"/>
    <xf numFmtId="1" fontId="1" fillId="5" borderId="3" xfId="1" applyNumberFormat="1" applyFill="1" applyBorder="1" applyAlignment="1">
      <alignment horizontal="right"/>
    </xf>
    <xf numFmtId="1" fontId="1" fillId="5" borderId="11" xfId="1" applyNumberFormat="1" applyFill="1" applyBorder="1" applyAlignment="1">
      <alignment horizontal="right"/>
    </xf>
    <xf numFmtId="1" fontId="1" fillId="5" borderId="11" xfId="1" applyNumberFormat="1" applyFill="1" applyBorder="1"/>
    <xf numFmtId="0" fontId="1" fillId="10" borderId="0" xfId="1" applyFill="1" applyAlignment="1">
      <alignment horizontal="left"/>
    </xf>
    <xf numFmtId="0" fontId="0" fillId="10" borderId="0" xfId="0" applyFill="1"/>
    <xf numFmtId="0" fontId="4" fillId="10" borderId="0" xfId="1" applyFont="1" applyFill="1"/>
    <xf numFmtId="0" fontId="0" fillId="0" borderId="1" xfId="0" applyBorder="1"/>
    <xf numFmtId="0" fontId="8" fillId="11" borderId="15" xfId="1" applyFont="1" applyFill="1" applyBorder="1" applyAlignment="1">
      <alignment horizontal="center" vertical="center"/>
    </xf>
    <xf numFmtId="0" fontId="7" fillId="7" borderId="16" xfId="1" applyFont="1" applyFill="1" applyBorder="1" applyAlignment="1">
      <alignment horizontal="center" vertical="center"/>
    </xf>
    <xf numFmtId="0" fontId="1" fillId="7" borderId="0" xfId="1" applyFill="1" applyAlignment="1">
      <alignment horizontal="center" vertical="center"/>
    </xf>
    <xf numFmtId="0" fontId="1" fillId="7" borderId="17" xfId="1" applyFill="1" applyBorder="1" applyAlignment="1">
      <alignment horizontal="center" vertical="center"/>
    </xf>
    <xf numFmtId="0" fontId="9" fillId="7" borderId="17" xfId="1" applyFont="1" applyFill="1" applyBorder="1"/>
    <xf numFmtId="166" fontId="0" fillId="7" borderId="16" xfId="1" applyNumberFormat="1" applyFont="1" applyFill="1" applyBorder="1"/>
    <xf numFmtId="0" fontId="10" fillId="7" borderId="0" xfId="1" applyFont="1" applyFill="1"/>
    <xf numFmtId="0" fontId="11" fillId="7" borderId="0" xfId="1" applyFont="1" applyFill="1"/>
    <xf numFmtId="0" fontId="10" fillId="7" borderId="17" xfId="1" applyFont="1" applyFill="1" applyBorder="1" applyAlignment="1">
      <alignment horizontal="center" vertical="center" wrapText="1"/>
    </xf>
    <xf numFmtId="0" fontId="12" fillId="0" borderId="16" xfId="0" applyFont="1" applyBorder="1"/>
    <xf numFmtId="0" fontId="10" fillId="7" borderId="17" xfId="1" applyFont="1" applyFill="1" applyBorder="1"/>
    <xf numFmtId="0" fontId="13" fillId="7" borderId="16" xfId="1" applyFont="1" applyFill="1" applyBorder="1"/>
    <xf numFmtId="0" fontId="13" fillId="7" borderId="0" xfId="1" applyFont="1" applyFill="1"/>
    <xf numFmtId="0" fontId="11" fillId="7" borderId="0" xfId="1" applyFont="1" applyFill="1" applyAlignment="1">
      <alignment horizontal="right"/>
    </xf>
    <xf numFmtId="0" fontId="11" fillId="7" borderId="17" xfId="1" applyFont="1" applyFill="1" applyBorder="1" applyAlignment="1">
      <alignment horizontal="right"/>
    </xf>
    <xf numFmtId="0" fontId="10" fillId="2" borderId="18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0" fillId="7" borderId="0" xfId="0" applyFill="1"/>
    <xf numFmtId="0" fontId="10" fillId="7" borderId="0" xfId="1" applyFont="1" applyFill="1" applyAlignment="1">
      <alignment horizontal="center" vertical="center" wrapText="1"/>
    </xf>
    <xf numFmtId="0" fontId="10" fillId="7" borderId="16" xfId="1" applyFont="1" applyFill="1" applyBorder="1"/>
    <xf numFmtId="0" fontId="10" fillId="7" borderId="0" xfId="1" applyFont="1" applyFill="1" applyAlignment="1">
      <alignment horizontal="center" vertical="center"/>
    </xf>
    <xf numFmtId="0" fontId="10" fillId="7" borderId="0" xfId="1" applyFont="1" applyFill="1" applyAlignment="1">
      <alignment horizontal="center"/>
    </xf>
    <xf numFmtId="0" fontId="10" fillId="7" borderId="17" xfId="1" applyFont="1" applyFill="1" applyBorder="1" applyAlignment="1">
      <alignment horizontal="center" vertical="center"/>
    </xf>
    <xf numFmtId="0" fontId="10" fillId="7" borderId="19" xfId="1" applyFont="1" applyFill="1" applyBorder="1"/>
    <xf numFmtId="0" fontId="10" fillId="7" borderId="1" xfId="1" applyFont="1" applyFill="1" applyBorder="1" applyAlignment="1">
      <alignment horizontal="center" vertical="center"/>
    </xf>
    <xf numFmtId="0" fontId="10" fillId="7" borderId="16" xfId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9" fillId="7" borderId="16" xfId="1" applyFont="1" applyFill="1" applyBorder="1"/>
    <xf numFmtId="0" fontId="10" fillId="12" borderId="0" xfId="1" applyFont="1" applyFill="1" applyAlignment="1">
      <alignment horizontal="center" vertical="center"/>
    </xf>
    <xf numFmtId="0" fontId="15" fillId="7" borderId="0" xfId="1" applyFont="1" applyFill="1"/>
    <xf numFmtId="0" fontId="16" fillId="7" borderId="0" xfId="1" applyFont="1" applyFill="1"/>
    <xf numFmtId="0" fontId="0" fillId="7" borderId="17" xfId="1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0" fillId="7" borderId="0" xfId="1" applyFont="1" applyFill="1" applyAlignment="1">
      <alignment horizontal="right"/>
    </xf>
    <xf numFmtId="165" fontId="10" fillId="7" borderId="0" xfId="1" applyNumberFormat="1" applyFont="1" applyFill="1" applyAlignment="1">
      <alignment horizontal="center" vertical="center"/>
    </xf>
    <xf numFmtId="165" fontId="10" fillId="7" borderId="17" xfId="1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2" fontId="10" fillId="7" borderId="0" xfId="1" applyNumberFormat="1" applyFont="1" applyFill="1" applyAlignment="1">
      <alignment horizontal="center" vertical="center"/>
    </xf>
    <xf numFmtId="2" fontId="10" fillId="7" borderId="1" xfId="1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65" fontId="17" fillId="7" borderId="0" xfId="1" applyNumberFormat="1" applyFont="1" applyFill="1" applyAlignment="1">
      <alignment horizontal="center" vertical="center"/>
    </xf>
    <xf numFmtId="165" fontId="17" fillId="7" borderId="17" xfId="1" applyNumberFormat="1" applyFont="1" applyFill="1" applyBorder="1" applyAlignment="1">
      <alignment horizontal="center" vertical="center"/>
    </xf>
    <xf numFmtId="2" fontId="17" fillId="7" borderId="0" xfId="1" applyNumberFormat="1" applyFont="1" applyFill="1" applyAlignment="1">
      <alignment horizontal="center" vertical="center"/>
    </xf>
    <xf numFmtId="0" fontId="10" fillId="7" borderId="16" xfId="1" applyFont="1" applyFill="1" applyBorder="1" applyAlignment="1">
      <alignment horizontal="right" vertical="center"/>
    </xf>
    <xf numFmtId="165" fontId="18" fillId="7" borderId="0" xfId="1" applyNumberFormat="1" applyFont="1" applyFill="1" applyAlignment="1">
      <alignment horizontal="center" vertical="center"/>
    </xf>
    <xf numFmtId="0" fontId="1" fillId="7" borderId="17" xfId="1" applyFill="1" applyBorder="1" applyAlignment="1">
      <alignment horizontal="center"/>
    </xf>
    <xf numFmtId="0" fontId="10" fillId="11" borderId="16" xfId="1" applyFont="1" applyFill="1" applyBorder="1"/>
    <xf numFmtId="165" fontId="10" fillId="11" borderId="0" xfId="1" applyNumberFormat="1" applyFont="1" applyFill="1"/>
    <xf numFmtId="0" fontId="10" fillId="11" borderId="0" xfId="1" applyFont="1" applyFill="1"/>
    <xf numFmtId="165" fontId="10" fillId="11" borderId="17" xfId="1" applyNumberFormat="1" applyFont="1" applyFill="1" applyBorder="1"/>
    <xf numFmtId="0" fontId="9" fillId="11" borderId="16" xfId="1" applyFont="1" applyFill="1" applyBorder="1"/>
    <xf numFmtId="0" fontId="11" fillId="11" borderId="17" xfId="1" applyFont="1" applyFill="1" applyBorder="1" applyAlignment="1">
      <alignment horizontal="center"/>
    </xf>
    <xf numFmtId="0" fontId="10" fillId="8" borderId="16" xfId="1" applyFont="1" applyFill="1" applyBorder="1"/>
    <xf numFmtId="0" fontId="10" fillId="8" borderId="0" xfId="1" applyFont="1" applyFill="1" applyAlignment="1">
      <alignment horizontal="center"/>
    </xf>
    <xf numFmtId="0" fontId="10" fillId="8" borderId="0" xfId="1" applyFont="1" applyFill="1"/>
    <xf numFmtId="0" fontId="10" fillId="8" borderId="17" xfId="1" applyFont="1" applyFill="1" applyBorder="1"/>
    <xf numFmtId="0" fontId="9" fillId="8" borderId="16" xfId="1" applyFont="1" applyFill="1" applyBorder="1"/>
    <xf numFmtId="0" fontId="10" fillId="12" borderId="20" xfId="1" applyFont="1" applyFill="1" applyBorder="1" applyAlignment="1">
      <alignment horizontal="center"/>
    </xf>
    <xf numFmtId="0" fontId="10" fillId="8" borderId="18" xfId="1" applyFont="1" applyFill="1" applyBorder="1" applyAlignment="1">
      <alignment horizontal="center"/>
    </xf>
    <xf numFmtId="0" fontId="10" fillId="8" borderId="4" xfId="1" applyFont="1" applyFill="1" applyBorder="1" applyAlignment="1">
      <alignment horizontal="center"/>
    </xf>
    <xf numFmtId="2" fontId="10" fillId="7" borderId="0" xfId="1" applyNumberFormat="1" applyFont="1" applyFill="1" applyAlignment="1">
      <alignment horizontal="center"/>
    </xf>
    <xf numFmtId="2" fontId="10" fillId="8" borderId="0" xfId="1" applyNumberFormat="1" applyFont="1" applyFill="1" applyAlignment="1">
      <alignment horizontal="center"/>
    </xf>
    <xf numFmtId="0" fontId="10" fillId="8" borderId="19" xfId="1" applyFont="1" applyFill="1" applyBorder="1"/>
    <xf numFmtId="2" fontId="10" fillId="7" borderId="1" xfId="1" applyNumberFormat="1" applyFont="1" applyFill="1" applyBorder="1" applyAlignment="1">
      <alignment horizontal="center"/>
    </xf>
    <xf numFmtId="0" fontId="10" fillId="8" borderId="16" xfId="1" applyFont="1" applyFill="1" applyBorder="1" applyAlignment="1">
      <alignment horizontal="right"/>
    </xf>
    <xf numFmtId="0" fontId="10" fillId="8" borderId="0" xfId="1" applyFont="1" applyFill="1" applyAlignment="1">
      <alignment horizontal="right"/>
    </xf>
    <xf numFmtId="0" fontId="20" fillId="8" borderId="16" xfId="1" applyFont="1" applyFill="1" applyBorder="1"/>
    <xf numFmtId="0" fontId="9" fillId="8" borderId="16" xfId="1" applyFont="1" applyFill="1" applyBorder="1" applyAlignment="1">
      <alignment horizontal="left" vertical="top"/>
    </xf>
    <xf numFmtId="165" fontId="10" fillId="8" borderId="0" xfId="1" applyNumberFormat="1" applyFont="1" applyFill="1"/>
    <xf numFmtId="0" fontId="3" fillId="8" borderId="16" xfId="1" applyFont="1" applyFill="1" applyBorder="1" applyAlignment="1">
      <alignment horizontal="left"/>
    </xf>
    <xf numFmtId="0" fontId="1" fillId="8" borderId="0" xfId="1" applyFill="1"/>
    <xf numFmtId="0" fontId="1" fillId="8" borderId="17" xfId="1" applyFill="1" applyBorder="1"/>
    <xf numFmtId="0" fontId="9" fillId="8" borderId="16" xfId="1" applyFont="1" applyFill="1" applyBorder="1" applyAlignment="1">
      <alignment horizontal="left"/>
    </xf>
    <xf numFmtId="0" fontId="3" fillId="8" borderId="0" xfId="1" applyFont="1" applyFill="1"/>
    <xf numFmtId="0" fontId="1" fillId="8" borderId="25" xfId="1" applyFill="1" applyBorder="1" applyAlignment="1">
      <alignment horizontal="center"/>
    </xf>
    <xf numFmtId="0" fontId="1" fillId="8" borderId="26" xfId="1" applyFill="1" applyBorder="1" applyAlignment="1">
      <alignment horizontal="center"/>
    </xf>
    <xf numFmtId="0" fontId="1" fillId="8" borderId="27" xfId="1" applyFill="1" applyBorder="1" applyAlignment="1">
      <alignment horizontal="center"/>
    </xf>
    <xf numFmtId="0" fontId="1" fillId="8" borderId="0" xfId="1" applyFill="1" applyAlignment="1">
      <alignment horizontal="center"/>
    </xf>
    <xf numFmtId="0" fontId="1" fillId="8" borderId="28" xfId="1" applyFill="1" applyBorder="1" applyAlignment="1">
      <alignment horizontal="center"/>
    </xf>
    <xf numFmtId="0" fontId="1" fillId="8" borderId="29" xfId="1" applyFill="1" applyBorder="1" applyAlignment="1">
      <alignment horizontal="center"/>
    </xf>
    <xf numFmtId="0" fontId="1" fillId="8" borderId="30" xfId="1" applyFill="1" applyBorder="1" applyAlignment="1">
      <alignment horizontal="center"/>
    </xf>
    <xf numFmtId="0" fontId="1" fillId="8" borderId="16" xfId="1" applyFill="1" applyBorder="1"/>
    <xf numFmtId="0" fontId="1" fillId="8" borderId="20" xfId="1" applyFill="1" applyBorder="1" applyAlignment="1">
      <alignment horizontal="center"/>
    </xf>
    <xf numFmtId="0" fontId="1" fillId="8" borderId="32" xfId="1" applyFill="1" applyBorder="1" applyAlignment="1">
      <alignment horizontal="center"/>
    </xf>
    <xf numFmtId="0" fontId="1" fillId="8" borderId="19" xfId="1" applyFill="1" applyBorder="1"/>
    <xf numFmtId="0" fontId="1" fillId="8" borderId="34" xfId="1" applyFill="1" applyBorder="1" applyAlignment="1">
      <alignment horizontal="center"/>
    </xf>
    <xf numFmtId="0" fontId="1" fillId="8" borderId="35" xfId="1" applyFill="1" applyBorder="1" applyAlignment="1">
      <alignment horizontal="center"/>
    </xf>
    <xf numFmtId="0" fontId="1" fillId="8" borderId="1" xfId="1" applyFill="1" applyBorder="1" applyAlignment="1">
      <alignment horizontal="center"/>
    </xf>
    <xf numFmtId="0" fontId="1" fillId="8" borderId="1" xfId="1" applyFill="1" applyBorder="1"/>
    <xf numFmtId="0" fontId="1" fillId="8" borderId="36" xfId="1" applyFill="1" applyBorder="1"/>
    <xf numFmtId="0" fontId="21" fillId="0" borderId="0" xfId="0" applyFont="1"/>
    <xf numFmtId="0" fontId="0" fillId="0" borderId="0" xfId="0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1" fillId="0" borderId="37" xfId="1" applyBorder="1"/>
    <xf numFmtId="0" fontId="1" fillId="0" borderId="38" xfId="1" applyBorder="1" applyAlignment="1">
      <alignment horizontal="center"/>
    </xf>
    <xf numFmtId="2" fontId="1" fillId="5" borderId="6" xfId="1" applyNumberFormat="1" applyFill="1" applyBorder="1"/>
    <xf numFmtId="2" fontId="1" fillId="5" borderId="3" xfId="1" applyNumberFormat="1" applyFill="1" applyBorder="1" applyAlignment="1">
      <alignment horizontal="right"/>
    </xf>
    <xf numFmtId="0" fontId="23" fillId="0" borderId="4" xfId="4" applyFont="1" applyBorder="1" applyAlignment="1">
      <alignment horizontal="center" wrapText="1"/>
    </xf>
    <xf numFmtId="0" fontId="24" fillId="0" borderId="39" xfId="4" applyFont="1" applyBorder="1" applyAlignment="1">
      <alignment horizontal="center"/>
    </xf>
    <xf numFmtId="165" fontId="0" fillId="0" borderId="40" xfId="0" applyNumberFormat="1" applyBorder="1" applyAlignment="1">
      <alignment horizontal="center"/>
    </xf>
    <xf numFmtId="0" fontId="24" fillId="0" borderId="40" xfId="4" applyFont="1" applyBorder="1" applyAlignment="1">
      <alignment horizontal="center"/>
    </xf>
    <xf numFmtId="165" fontId="24" fillId="8" borderId="40" xfId="4" applyNumberFormat="1" applyFont="1" applyFill="1" applyBorder="1" applyAlignment="1">
      <alignment horizontal="center"/>
    </xf>
    <xf numFmtId="1" fontId="24" fillId="8" borderId="39" xfId="4" applyNumberFormat="1" applyFont="1" applyFill="1" applyBorder="1" applyAlignment="1">
      <alignment horizontal="center"/>
    </xf>
    <xf numFmtId="0" fontId="25" fillId="0" borderId="0" xfId="0" applyFont="1"/>
    <xf numFmtId="167" fontId="0" fillId="0" borderId="0" xfId="0" applyNumberFormat="1"/>
    <xf numFmtId="164" fontId="0" fillId="0" borderId="0" xfId="3" applyNumberFormat="1" applyFont="1"/>
    <xf numFmtId="0" fontId="9" fillId="0" borderId="4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6" fillId="0" borderId="4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167" fontId="25" fillId="0" borderId="0" xfId="0" applyNumberFormat="1" applyFont="1"/>
    <xf numFmtId="0" fontId="28" fillId="0" borderId="0" xfId="0" applyFont="1" applyAlignment="1">
      <alignment horizontal="right"/>
    </xf>
    <xf numFmtId="9" fontId="28" fillId="0" borderId="0" xfId="5" applyFont="1"/>
    <xf numFmtId="0" fontId="27" fillId="13" borderId="4" xfId="6" applyBorder="1" applyAlignment="1">
      <alignment horizontal="center" wrapText="1"/>
    </xf>
    <xf numFmtId="0" fontId="29" fillId="0" borderId="4" xfId="6" applyFont="1" applyFill="1" applyBorder="1" applyAlignment="1">
      <alignment horizontal="center" wrapText="1"/>
    </xf>
    <xf numFmtId="0" fontId="0" fillId="14" borderId="20" xfId="0" applyFill="1" applyBorder="1" applyAlignment="1">
      <alignment horizontal="center" vertical="center"/>
    </xf>
    <xf numFmtId="0" fontId="0" fillId="14" borderId="20" xfId="0" applyFill="1" applyBorder="1" applyAlignment="1">
      <alignment horizontal="center" vertical="center" wrapText="1"/>
    </xf>
    <xf numFmtId="0" fontId="0" fillId="15" borderId="20" xfId="0" applyFill="1" applyBorder="1" applyAlignment="1">
      <alignment horizontal="center" vertical="center"/>
    </xf>
    <xf numFmtId="0" fontId="0" fillId="15" borderId="20" xfId="0" applyFill="1" applyBorder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0" fillId="0" borderId="20" xfId="0" applyBorder="1"/>
    <xf numFmtId="0" fontId="0" fillId="14" borderId="0" xfId="0" applyFill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0" fillId="14" borderId="42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5" borderId="43" xfId="0" applyFill="1" applyBorder="1" applyAlignment="1">
      <alignment horizontal="center" vertical="center"/>
    </xf>
    <xf numFmtId="0" fontId="0" fillId="15" borderId="4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14" borderId="0" xfId="0" applyFill="1" applyAlignment="1">
      <alignment horizontal="center"/>
    </xf>
    <xf numFmtId="0" fontId="31" fillId="0" borderId="0" xfId="0" applyFont="1"/>
    <xf numFmtId="165" fontId="31" fillId="0" borderId="0" xfId="0" applyNumberFormat="1" applyFont="1" applyAlignment="1">
      <alignment horizontal="center"/>
    </xf>
    <xf numFmtId="165" fontId="32" fillId="8" borderId="40" xfId="4" applyNumberFormat="1" applyFont="1" applyFill="1" applyBorder="1" applyAlignment="1">
      <alignment horizontal="center"/>
    </xf>
    <xf numFmtId="0" fontId="32" fillId="0" borderId="40" xfId="4" applyFont="1" applyBorder="1" applyAlignment="1">
      <alignment horizontal="center"/>
    </xf>
    <xf numFmtId="9" fontId="33" fillId="16" borderId="0" xfId="5" applyFont="1" applyFill="1"/>
    <xf numFmtId="0" fontId="34" fillId="17" borderId="20" xfId="0" applyFont="1" applyFill="1" applyBorder="1" applyAlignment="1">
      <alignment wrapText="1"/>
    </xf>
    <xf numFmtId="0" fontId="34" fillId="18" borderId="20" xfId="0" applyFont="1" applyFill="1" applyBorder="1" applyAlignment="1">
      <alignment wrapText="1"/>
    </xf>
    <xf numFmtId="0" fontId="2" fillId="2" borderId="0" xfId="1" applyFont="1" applyFill="1" applyAlignment="1">
      <alignment horizontal="center"/>
    </xf>
    <xf numFmtId="0" fontId="1" fillId="8" borderId="31" xfId="1" applyFill="1" applyBorder="1" applyAlignment="1">
      <alignment horizontal="center" vertical="center" wrapText="1"/>
    </xf>
    <xf numFmtId="0" fontId="1" fillId="8" borderId="33" xfId="1" applyFill="1" applyBorder="1" applyAlignment="1">
      <alignment horizontal="center" vertical="center" wrapText="1"/>
    </xf>
    <xf numFmtId="0" fontId="7" fillId="11" borderId="13" xfId="1" applyFont="1" applyFill="1" applyBorder="1" applyAlignment="1">
      <alignment horizontal="center" vertical="center"/>
    </xf>
    <xf numFmtId="0" fontId="8" fillId="11" borderId="14" xfId="1" applyFont="1" applyFill="1" applyBorder="1" applyAlignment="1">
      <alignment horizontal="center" vertical="center"/>
    </xf>
    <xf numFmtId="0" fontId="9" fillId="7" borderId="16" xfId="1" applyFont="1" applyFill="1" applyBorder="1"/>
    <xf numFmtId="0" fontId="9" fillId="7" borderId="0" xfId="1" applyFont="1" applyFill="1"/>
    <xf numFmtId="0" fontId="10" fillId="7" borderId="0" xfId="1" applyFont="1" applyFill="1" applyAlignment="1">
      <alignment horizontal="center" vertical="center" wrapText="1"/>
    </xf>
    <xf numFmtId="0" fontId="11" fillId="7" borderId="16" xfId="1" applyFont="1" applyFill="1" applyBorder="1" applyAlignment="1">
      <alignment horizontal="center" vertical="top"/>
    </xf>
    <xf numFmtId="0" fontId="1" fillId="7" borderId="0" xfId="1" applyFill="1" applyAlignment="1">
      <alignment horizontal="center"/>
    </xf>
    <xf numFmtId="0" fontId="11" fillId="11" borderId="0" xfId="1" applyFont="1" applyFill="1" applyAlignment="1">
      <alignment horizontal="center"/>
    </xf>
    <xf numFmtId="0" fontId="30" fillId="0" borderId="0" xfId="0" applyFont="1" applyAlignment="1">
      <alignment horizontal="center" wrapText="1"/>
    </xf>
    <xf numFmtId="0" fontId="0" fillId="0" borderId="0" xfId="0" applyFill="1"/>
    <xf numFmtId="167" fontId="0" fillId="0" borderId="0" xfId="0" applyNumberFormat="1" applyFill="1"/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 wrapText="1"/>
    </xf>
  </cellXfs>
  <cellStyles count="7">
    <cellStyle name="Comma" xfId="3" builtinId="3"/>
    <cellStyle name="Comma 2" xfId="2" xr:uid="{45C0B35B-7C6A-4783-AD40-2F9E9DE6B650}"/>
    <cellStyle name="Good" xfId="6" builtinId="26"/>
    <cellStyle name="Normal" xfId="0" builtinId="0"/>
    <cellStyle name="Normal 2" xfId="4" xr:uid="{DBCFA779-176C-44F2-8C48-F5FAF6E45102}"/>
    <cellStyle name="Normal 3" xfId="1" xr:uid="{A40A7F6B-7702-4450-9402-4BB96981A158}"/>
    <cellStyle name="Percent" xfId="5" builtinId="5"/>
  </cellStyles>
  <dxfs count="0"/>
  <tableStyles count="0" defaultTableStyle="TableStyleMedium2" defaultPivotStyle="PivotStyleLight16"/>
  <colors>
    <mruColors>
      <color rgb="FFEAD6FF"/>
      <color rgb="FF0089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HPRT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326552930883639E-2"/>
                  <c:y val="-0.482134368620589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Results!$G$2:$G$25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xVal>
          <c:yVal>
            <c:numRef>
              <c:f>Results!$E$2:$E$25</c:f>
              <c:numCache>
                <c:formatCode>#,##0.000</c:formatCode>
                <c:ptCount val="24"/>
                <c:pt idx="3">
                  <c:v>13.758862495422363</c:v>
                </c:pt>
                <c:pt idx="4">
                  <c:v>13.170966148376465</c:v>
                </c:pt>
                <c:pt idx="5">
                  <c:v>13.623351097106934</c:v>
                </c:pt>
                <c:pt idx="6">
                  <c:v>16.971691131591797</c:v>
                </c:pt>
                <c:pt idx="7">
                  <c:v>17.037973403930664</c:v>
                </c:pt>
                <c:pt idx="8">
                  <c:v>17.049274444580078</c:v>
                </c:pt>
                <c:pt idx="9">
                  <c:v>20.081676483154297</c:v>
                </c:pt>
                <c:pt idx="10">
                  <c:v>20.624317169189453</c:v>
                </c:pt>
                <c:pt idx="11">
                  <c:v>20.16090202331543</c:v>
                </c:pt>
                <c:pt idx="12">
                  <c:v>23.603170394897461</c:v>
                </c:pt>
                <c:pt idx="13">
                  <c:v>23.946977615356445</c:v>
                </c:pt>
                <c:pt idx="14">
                  <c:v>23.662364959716797</c:v>
                </c:pt>
                <c:pt idx="15">
                  <c:v>27.322843551635742</c:v>
                </c:pt>
                <c:pt idx="16">
                  <c:v>27.420042037963867</c:v>
                </c:pt>
                <c:pt idx="17">
                  <c:v>27.408514022827148</c:v>
                </c:pt>
                <c:pt idx="18">
                  <c:v>29.811775207519531</c:v>
                </c:pt>
                <c:pt idx="19">
                  <c:v>29.0556640625</c:v>
                </c:pt>
                <c:pt idx="20">
                  <c:v>29.450368881225586</c:v>
                </c:pt>
                <c:pt idx="21">
                  <c:v>32.48486328125</c:v>
                </c:pt>
                <c:pt idx="22">
                  <c:v>32.56903076171875</c:v>
                </c:pt>
                <c:pt idx="23">
                  <c:v>32.50653076171875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894-431F-A596-6045B1BC0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18207"/>
        <c:axId val="357829439"/>
      </c:scatterChart>
      <c:valAx>
        <c:axId val="35781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29439"/>
        <c:crosses val="autoZero"/>
        <c:crossBetween val="midCat"/>
      </c:valAx>
      <c:valAx>
        <c:axId val="35782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18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ND1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1326552930883639E-2"/>
                  <c:y val="-0.482134368620589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Results!$G$2:$G$25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xVal>
          <c:yVal>
            <c:numRef>
              <c:f>Results!$E$26:$E$49</c:f>
              <c:numCache>
                <c:formatCode>#,##0.000</c:formatCode>
                <c:ptCount val="24"/>
                <c:pt idx="0">
                  <c:v>5.9105386734008789</c:v>
                </c:pt>
                <c:pt idx="1">
                  <c:v>6.0150337219238281</c:v>
                </c:pt>
                <c:pt idx="2">
                  <c:v>6.2146444320678711</c:v>
                </c:pt>
                <c:pt idx="3">
                  <c:v>11.779938697814941</c:v>
                </c:pt>
                <c:pt idx="4">
                  <c:v>11.910121917724609</c:v>
                </c:pt>
                <c:pt idx="5">
                  <c:v>12.030386924743652</c:v>
                </c:pt>
                <c:pt idx="6">
                  <c:v>15.004436492919922</c:v>
                </c:pt>
                <c:pt idx="7">
                  <c:v>15.103392601013184</c:v>
                </c:pt>
                <c:pt idx="8">
                  <c:v>14.885135650634766</c:v>
                </c:pt>
                <c:pt idx="9">
                  <c:v>18.290248870849609</c:v>
                </c:pt>
                <c:pt idx="10">
                  <c:v>18.311929702758789</c:v>
                </c:pt>
                <c:pt idx="11">
                  <c:v>18.110559463500977</c:v>
                </c:pt>
                <c:pt idx="12">
                  <c:v>21.162755966186523</c:v>
                </c:pt>
                <c:pt idx="13">
                  <c:v>21.296298980712891</c:v>
                </c:pt>
                <c:pt idx="14">
                  <c:v>21.117284774780273</c:v>
                </c:pt>
                <c:pt idx="15">
                  <c:v>24.348798751831055</c:v>
                </c:pt>
                <c:pt idx="16">
                  <c:v>24.345348358154297</c:v>
                </c:pt>
                <c:pt idx="17">
                  <c:v>24.185041427612305</c:v>
                </c:pt>
                <c:pt idx="18">
                  <c:v>27.354097366333008</c:v>
                </c:pt>
                <c:pt idx="19">
                  <c:v>27.416070938110352</c:v>
                </c:pt>
                <c:pt idx="20">
                  <c:v>27.259819030761719</c:v>
                </c:pt>
                <c:pt idx="21">
                  <c:v>29.307878494262695</c:v>
                </c:pt>
                <c:pt idx="22">
                  <c:v>29.120689392089844</c:v>
                </c:pt>
                <c:pt idx="23">
                  <c:v>29.083770751953125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Results!#REF!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EF5-4240-8781-ACD2AD1F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818207"/>
        <c:axId val="357829439"/>
      </c:scatterChart>
      <c:valAx>
        <c:axId val="35781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29439"/>
        <c:crosses val="autoZero"/>
        <c:crossBetween val="midCat"/>
      </c:valAx>
      <c:valAx>
        <c:axId val="35782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818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4</xdr:row>
      <xdr:rowOff>50800</xdr:rowOff>
    </xdr:from>
    <xdr:to>
      <xdr:col>14</xdr:col>
      <xdr:colOff>609600</xdr:colOff>
      <xdr:row>18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2DDD6B9-1738-4093-B03B-3B6A4003B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38100</xdr:colOff>
      <xdr:row>33</xdr:row>
      <xdr:rowOff>0</xdr:rowOff>
    </xdr:from>
    <xdr:to>
      <xdr:col>12</xdr:col>
      <xdr:colOff>279400</xdr:colOff>
      <xdr:row>47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58D1B53-4862-4252-9FFA-2CD20D657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3F6F1-6CA7-4EB5-A202-E1FAC9AB5844}">
  <sheetPr>
    <pageSetUpPr fitToPage="1"/>
  </sheetPr>
  <dimension ref="A1:Y86"/>
  <sheetViews>
    <sheetView zoomScale="80" zoomScaleNormal="80" workbookViewId="0">
      <selection activeCell="Y16" sqref="Y16"/>
    </sheetView>
  </sheetViews>
  <sheetFormatPr baseColWidth="10" defaultColWidth="8.83203125" defaultRowHeight="15"/>
  <cols>
    <col min="2" max="2" width="14.33203125" customWidth="1"/>
    <col min="3" max="3" width="15.5" customWidth="1"/>
    <col min="4" max="4" width="16.5" customWidth="1"/>
    <col min="5" max="5" width="20.6640625" customWidth="1"/>
    <col min="6" max="6" width="11.5" customWidth="1"/>
    <col min="7" max="7" width="14.33203125" customWidth="1"/>
    <col min="8" max="8" width="14.83203125" customWidth="1"/>
    <col min="9" max="9" width="24.83203125" bestFit="1" customWidth="1"/>
    <col min="11" max="11" width="10.5" bestFit="1" customWidth="1"/>
    <col min="16" max="16" width="11" bestFit="1" customWidth="1"/>
  </cols>
  <sheetData>
    <row r="1" spans="1:25" ht="25">
      <c r="A1" s="201" t="s">
        <v>0</v>
      </c>
      <c r="B1" s="201"/>
      <c r="C1" s="201"/>
      <c r="D1" s="201"/>
      <c r="E1" s="201"/>
      <c r="F1" s="201"/>
      <c r="G1" s="201"/>
      <c r="H1" s="201"/>
      <c r="I1" s="1"/>
      <c r="J1" s="1"/>
      <c r="K1" s="1"/>
      <c r="L1" s="1"/>
    </row>
    <row r="3" spans="1:25">
      <c r="A3" s="2" t="s">
        <v>1</v>
      </c>
      <c r="B3" s="2" t="s">
        <v>30</v>
      </c>
      <c r="C3" s="2"/>
      <c r="D3" s="2"/>
      <c r="E3" s="2"/>
      <c r="F3" s="3"/>
      <c r="G3" s="3"/>
      <c r="H3" s="3"/>
      <c r="I3" s="3"/>
      <c r="J3" s="3"/>
      <c r="K3" s="3"/>
      <c r="L3" s="3"/>
    </row>
    <row r="4" spans="1:25" ht="16" thickBot="1">
      <c r="A4" s="3"/>
      <c r="B4" s="3" t="s">
        <v>2</v>
      </c>
      <c r="C4" s="3"/>
      <c r="D4" s="3"/>
      <c r="E4" s="3"/>
      <c r="F4" s="4" t="s">
        <v>3</v>
      </c>
      <c r="G4" s="4" t="s">
        <v>4</v>
      </c>
      <c r="H4" s="3"/>
      <c r="I4" s="2" t="s">
        <v>13</v>
      </c>
      <c r="J4" s="5" t="s">
        <v>5</v>
      </c>
      <c r="K4" s="5" t="s">
        <v>6</v>
      </c>
      <c r="L4" s="5" t="s">
        <v>7</v>
      </c>
      <c r="P4" t="s">
        <v>122</v>
      </c>
    </row>
    <row r="5" spans="1:25">
      <c r="A5" s="3"/>
      <c r="B5" s="3" t="s">
        <v>12</v>
      </c>
      <c r="C5" s="3"/>
      <c r="D5" s="3"/>
      <c r="E5" s="3" t="s">
        <v>31</v>
      </c>
      <c r="F5" s="14">
        <v>200</v>
      </c>
      <c r="G5" s="15">
        <f>F5*1.096E-21</f>
        <v>2.1920000000000001E-19</v>
      </c>
      <c r="H5" s="3"/>
      <c r="I5" s="6" t="str">
        <f>E5</f>
        <v>gBlock hMT-ND1</v>
      </c>
      <c r="J5" s="7">
        <v>20.6</v>
      </c>
      <c r="K5" s="8">
        <f>J5/(1000000000)</f>
        <v>2.0600000000000002E-8</v>
      </c>
      <c r="L5" s="9">
        <f>AVERAGE(K5:K6)</f>
        <v>2.0450000000000001E-8</v>
      </c>
      <c r="N5">
        <f>(18*20.5)</f>
        <v>369</v>
      </c>
      <c r="O5">
        <f>N5/10</f>
        <v>36.9</v>
      </c>
      <c r="P5">
        <f>O5-18</f>
        <v>18.899999999999999</v>
      </c>
      <c r="R5" s="168" t="s">
        <v>141</v>
      </c>
      <c r="Y5">
        <f>O5/2.5</f>
        <v>14.76</v>
      </c>
    </row>
    <row r="6" spans="1:25" ht="16" thickBot="1">
      <c r="A6" s="3"/>
      <c r="B6" s="3"/>
      <c r="C6" s="3"/>
      <c r="D6" s="3"/>
      <c r="E6" s="3" t="s">
        <v>32</v>
      </c>
      <c r="F6" s="14">
        <v>202</v>
      </c>
      <c r="G6" s="15">
        <f>F6*1.096E-21</f>
        <v>2.2139199999999999E-19</v>
      </c>
      <c r="H6" s="3"/>
      <c r="I6" s="6"/>
      <c r="J6" s="47">
        <v>20.3</v>
      </c>
      <c r="K6" s="41">
        <f t="shared" ref="K6" si="0">J6/(1000000000)</f>
        <v>2.03E-8</v>
      </c>
      <c r="L6" s="158"/>
    </row>
    <row r="7" spans="1:25" ht="16" thickBot="1">
      <c r="A7" s="3"/>
      <c r="B7" s="3"/>
      <c r="C7" s="3"/>
      <c r="D7" s="3"/>
      <c r="E7" s="3" t="s">
        <v>33</v>
      </c>
      <c r="F7" s="14">
        <v>163</v>
      </c>
      <c r="G7" s="15">
        <f>F7*1.096E-21</f>
        <v>1.78648E-19</v>
      </c>
      <c r="H7" s="3"/>
      <c r="I7" s="6"/>
      <c r="J7" s="159"/>
      <c r="K7" s="48"/>
      <c r="L7" s="48"/>
    </row>
    <row r="8" spans="1:25">
      <c r="A8" s="3"/>
      <c r="B8" s="3"/>
      <c r="C8" s="3"/>
      <c r="D8" s="3"/>
      <c r="E8" s="3"/>
      <c r="F8" s="14"/>
      <c r="G8" s="15"/>
      <c r="H8" s="3"/>
      <c r="I8" s="6" t="str">
        <f>E6</f>
        <v>gBlock hACTB</v>
      </c>
      <c r="J8" s="7">
        <v>8.9</v>
      </c>
      <c r="K8" s="8">
        <f>J8/(1000000000)</f>
        <v>8.9000000000000003E-9</v>
      </c>
      <c r="L8" s="9">
        <f>AVERAGE(K8:K9)</f>
        <v>8.7499999999999989E-9</v>
      </c>
      <c r="O8">
        <v>18</v>
      </c>
      <c r="Y8">
        <f>O8/2.5</f>
        <v>7.2</v>
      </c>
    </row>
    <row r="9" spans="1:25" ht="16" thickBot="1">
      <c r="A9" s="2" t="s">
        <v>8</v>
      </c>
      <c r="B9" s="10" t="s">
        <v>34</v>
      </c>
      <c r="C9" s="10"/>
      <c r="D9" s="10"/>
      <c r="E9" s="10"/>
      <c r="F9" s="3"/>
      <c r="G9" s="3"/>
      <c r="H9" s="3"/>
      <c r="I9" s="6"/>
      <c r="J9" s="47">
        <v>8.6</v>
      </c>
      <c r="K9" s="41">
        <f t="shared" ref="K9" si="1">J9/(1000000000)</f>
        <v>8.5999999999999993E-9</v>
      </c>
      <c r="L9" s="158"/>
    </row>
    <row r="10" spans="1:25" ht="16" thickBot="1">
      <c r="A10" s="3"/>
      <c r="B10" s="3" t="s">
        <v>35</v>
      </c>
      <c r="C10" s="3"/>
      <c r="D10" s="3"/>
      <c r="E10" s="3"/>
      <c r="F10" s="3"/>
      <c r="G10" s="3"/>
      <c r="H10" s="3"/>
      <c r="I10" s="6"/>
      <c r="J10" s="159"/>
      <c r="K10" s="48"/>
      <c r="L10" s="48"/>
    </row>
    <row r="11" spans="1:25">
      <c r="A11" s="2" t="s">
        <v>9</v>
      </c>
      <c r="B11" s="12" t="s">
        <v>36</v>
      </c>
      <c r="C11" s="12"/>
      <c r="D11" s="12"/>
      <c r="E11" s="12"/>
      <c r="F11" s="2"/>
      <c r="G11" s="3"/>
      <c r="H11" s="3"/>
      <c r="I11" s="6" t="str">
        <f>E7</f>
        <v>gBlock hHPRT</v>
      </c>
      <c r="J11" s="7">
        <v>17</v>
      </c>
      <c r="K11" s="8">
        <f>J11/(1000000000)</f>
        <v>1.7E-8</v>
      </c>
      <c r="L11" s="9">
        <f>AVERAGE(K11:K12)</f>
        <v>1.6850000000000002E-8</v>
      </c>
      <c r="N11">
        <f>(18*16.9)</f>
        <v>304.2</v>
      </c>
      <c r="O11">
        <f>N11/10</f>
        <v>30.419999999999998</v>
      </c>
      <c r="P11">
        <f>O11-18</f>
        <v>12.419999999999998</v>
      </c>
      <c r="Y11">
        <f>O11/2.5</f>
        <v>12.167999999999999</v>
      </c>
    </row>
    <row r="12" spans="1:25" ht="16" thickBot="1">
      <c r="A12" s="3"/>
      <c r="B12" s="3" t="s">
        <v>37</v>
      </c>
      <c r="C12" s="3"/>
      <c r="D12" s="3"/>
      <c r="E12" s="3"/>
      <c r="F12" s="3"/>
      <c r="G12" s="3"/>
      <c r="H12" s="3"/>
      <c r="I12" s="6"/>
      <c r="J12" s="47">
        <v>16.7</v>
      </c>
      <c r="K12" s="41">
        <f t="shared" ref="K12" si="2">J12/(1000000000)</f>
        <v>1.6700000000000001E-8</v>
      </c>
      <c r="L12" s="158"/>
    </row>
    <row r="13" spans="1:25">
      <c r="A13" s="2" t="s">
        <v>10</v>
      </c>
      <c r="B13" s="13" t="s">
        <v>11</v>
      </c>
      <c r="C13" s="13"/>
      <c r="D13" s="13"/>
      <c r="E13" s="13"/>
      <c r="F13" s="3"/>
      <c r="G13" s="3"/>
      <c r="H13" s="3"/>
      <c r="I13" s="3"/>
      <c r="J13" s="14"/>
      <c r="K13" s="3"/>
      <c r="L13" s="3"/>
    </row>
    <row r="14" spans="1:25">
      <c r="A14" s="2"/>
      <c r="B14" s="2"/>
      <c r="C14" s="2"/>
      <c r="D14" s="2"/>
      <c r="E14" s="2"/>
      <c r="F14" s="3"/>
      <c r="G14" s="3"/>
      <c r="H14" s="3"/>
      <c r="I14" s="3"/>
      <c r="J14" s="3"/>
      <c r="K14" s="3"/>
      <c r="L14" s="3"/>
    </row>
    <row r="15" spans="1:25" ht="16">
      <c r="A15" s="16" t="s">
        <v>38</v>
      </c>
      <c r="B15" s="17"/>
      <c r="C15" s="17"/>
      <c r="D15" s="17"/>
      <c r="E15" s="18"/>
      <c r="F15" s="18"/>
      <c r="G15" s="18"/>
      <c r="H15" s="18"/>
      <c r="I15" s="18"/>
      <c r="J15" s="18"/>
      <c r="K15" s="18"/>
      <c r="L15" s="18"/>
    </row>
    <row r="16" spans="1:25" ht="30" thickBot="1">
      <c r="A16" s="3"/>
      <c r="B16" s="19" t="s">
        <v>14</v>
      </c>
      <c r="C16" s="20" t="s">
        <v>15</v>
      </c>
      <c r="D16" s="20" t="s">
        <v>40</v>
      </c>
      <c r="E16" s="3"/>
      <c r="F16" s="3"/>
      <c r="G16" s="3"/>
      <c r="H16" s="3"/>
      <c r="I16" s="3"/>
      <c r="J16" s="3"/>
      <c r="K16" s="3"/>
      <c r="L16" s="3"/>
    </row>
    <row r="17" spans="1:12">
      <c r="A17" s="3"/>
      <c r="B17" s="21">
        <v>100000000</v>
      </c>
      <c r="C17" s="22">
        <f>B17*$G$5</f>
        <v>2.192E-11</v>
      </c>
      <c r="D17" s="23">
        <f>C17/5</f>
        <v>4.3839999999999999E-12</v>
      </c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21">
        <v>10000000</v>
      </c>
      <c r="C18" s="22">
        <f t="shared" ref="C18" si="3">B18*$G$5</f>
        <v>2.1919999999999999E-12</v>
      </c>
      <c r="D18" s="23">
        <f t="shared" ref="D18:D24" si="4">C18/5</f>
        <v>4.3839999999999998E-13</v>
      </c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21">
        <v>1000000</v>
      </c>
      <c r="C19" s="22">
        <f>B19*$G$5</f>
        <v>2.1920000000000002E-13</v>
      </c>
      <c r="D19" s="23">
        <f t="shared" si="4"/>
        <v>4.3840000000000006E-14</v>
      </c>
      <c r="E19" s="3"/>
      <c r="F19" s="25"/>
      <c r="G19" s="3"/>
      <c r="H19" s="3"/>
      <c r="I19" s="3"/>
      <c r="J19" s="3"/>
      <c r="K19" s="3"/>
      <c r="L19" s="3"/>
    </row>
    <row r="20" spans="1:12">
      <c r="A20" s="3"/>
      <c r="B20" s="21">
        <v>100000</v>
      </c>
      <c r="C20" s="22">
        <f>B20*$G$5</f>
        <v>2.192E-14</v>
      </c>
      <c r="D20" s="23">
        <f t="shared" si="4"/>
        <v>4.3840000000000002E-15</v>
      </c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21">
        <v>10000</v>
      </c>
      <c r="C21" s="22">
        <f t="shared" ref="C21:C23" si="5">B21*$G$5</f>
        <v>2.1920000000000001E-15</v>
      </c>
      <c r="D21" s="23">
        <f t="shared" si="4"/>
        <v>4.3840000000000003E-16</v>
      </c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21">
        <v>1000</v>
      </c>
      <c r="C22" s="22">
        <f t="shared" si="5"/>
        <v>2.1920000000000002E-16</v>
      </c>
      <c r="D22" s="23">
        <f t="shared" si="4"/>
        <v>4.3840000000000001E-17</v>
      </c>
      <c r="E22" s="3"/>
      <c r="F22" s="3"/>
      <c r="G22" s="3"/>
      <c r="H22" s="3"/>
      <c r="I22" s="3"/>
      <c r="J22" s="3"/>
    </row>
    <row r="23" spans="1:12">
      <c r="A23" s="3"/>
      <c r="B23" s="21">
        <v>100</v>
      </c>
      <c r="C23" s="22">
        <f t="shared" si="5"/>
        <v>2.192E-17</v>
      </c>
      <c r="D23" s="23">
        <f t="shared" si="4"/>
        <v>4.3839999999999999E-18</v>
      </c>
      <c r="E23" s="3"/>
      <c r="F23" s="3"/>
      <c r="G23" s="3"/>
      <c r="H23" s="3"/>
      <c r="I23" s="3"/>
      <c r="J23" s="3"/>
    </row>
    <row r="24" spans="1:12">
      <c r="A24" s="3"/>
      <c r="B24" s="21">
        <v>10</v>
      </c>
      <c r="C24" s="22">
        <f>B24*$G$5</f>
        <v>2.192E-18</v>
      </c>
      <c r="D24" s="23">
        <f t="shared" si="4"/>
        <v>4.3840000000000001E-19</v>
      </c>
      <c r="E24" s="3"/>
      <c r="F24" s="3"/>
      <c r="G24" s="3"/>
      <c r="H24" s="3"/>
      <c r="I24" s="3"/>
      <c r="J24" s="3"/>
    </row>
    <row r="25" spans="1:12">
      <c r="A25" s="3"/>
      <c r="B25" s="3"/>
      <c r="C25" s="24"/>
      <c r="D25" s="24"/>
      <c r="E25" s="3"/>
      <c r="F25" s="3"/>
      <c r="G25" s="3"/>
      <c r="H25" s="3"/>
      <c r="I25" s="3"/>
      <c r="J25" s="3"/>
    </row>
    <row r="26" spans="1:12" ht="16">
      <c r="A26" s="26"/>
      <c r="B26" s="3"/>
      <c r="C26" s="3"/>
      <c r="D26" s="3"/>
      <c r="E26" s="3"/>
      <c r="F26" s="3"/>
      <c r="G26" s="3"/>
      <c r="H26" s="3"/>
      <c r="I26" s="3"/>
      <c r="J26" s="3"/>
    </row>
    <row r="27" spans="1:12" ht="43" thickBot="1">
      <c r="A27" s="27"/>
      <c r="B27" s="28" t="s">
        <v>16</v>
      </c>
      <c r="C27" s="29" t="s">
        <v>17</v>
      </c>
      <c r="D27" s="29" t="s">
        <v>18</v>
      </c>
      <c r="E27" s="29" t="s">
        <v>19</v>
      </c>
      <c r="F27" s="29" t="s">
        <v>20</v>
      </c>
      <c r="G27" s="29" t="s">
        <v>21</v>
      </c>
      <c r="H27" s="29" t="s">
        <v>43</v>
      </c>
      <c r="I27" s="49" t="s">
        <v>22</v>
      </c>
      <c r="J27" s="30"/>
    </row>
    <row r="28" spans="1:12">
      <c r="A28" s="3"/>
      <c r="B28" s="31" t="s">
        <v>39</v>
      </c>
      <c r="C28" s="32">
        <f>L5</f>
        <v>2.0450000000000001E-8</v>
      </c>
      <c r="D28" s="160">
        <v>2</v>
      </c>
      <c r="E28" s="51">
        <f>F28-D28</f>
        <v>98</v>
      </c>
      <c r="F28" s="33">
        <v>100</v>
      </c>
      <c r="G28" s="32">
        <f>(D28*C28)/F28</f>
        <v>4.0900000000000004E-10</v>
      </c>
      <c r="H28" s="34" t="s">
        <v>23</v>
      </c>
      <c r="I28" s="14"/>
      <c r="J28" s="3"/>
    </row>
    <row r="29" spans="1:12">
      <c r="A29" s="3"/>
      <c r="B29" s="36" t="s">
        <v>24</v>
      </c>
      <c r="C29" s="11">
        <f>G28</f>
        <v>4.0900000000000004E-10</v>
      </c>
      <c r="D29" s="161">
        <f>(F29*G29)/C29</f>
        <v>1.0718826405867969</v>
      </c>
      <c r="E29" s="53">
        <f>F29-D29</f>
        <v>98.928117359413207</v>
      </c>
      <c r="F29" s="35">
        <v>100</v>
      </c>
      <c r="G29" s="37">
        <f>D17</f>
        <v>4.3839999999999999E-12</v>
      </c>
      <c r="H29" s="38">
        <f t="shared" ref="H29:H36" si="6">B17</f>
        <v>100000000</v>
      </c>
      <c r="I29" s="50">
        <f>H29</f>
        <v>100000000</v>
      </c>
      <c r="J29" s="3"/>
    </row>
    <row r="30" spans="1:12">
      <c r="A30" s="3"/>
      <c r="B30" s="36" t="s">
        <v>25</v>
      </c>
      <c r="C30" s="11">
        <f t="shared" ref="C30:C36" si="7">G29</f>
        <v>4.3839999999999999E-12</v>
      </c>
      <c r="D30" s="54">
        <v>10</v>
      </c>
      <c r="E30" s="53">
        <f t="shared" ref="E30:E36" si="8">F30-D30</f>
        <v>90</v>
      </c>
      <c r="F30" s="35">
        <v>100</v>
      </c>
      <c r="G30" s="37">
        <f t="shared" ref="G30:G36" si="9">D18</f>
        <v>4.3839999999999998E-13</v>
      </c>
      <c r="H30" s="38">
        <f t="shared" si="6"/>
        <v>10000000</v>
      </c>
      <c r="I30" s="50">
        <f t="shared" ref="I30:I36" si="10">H30</f>
        <v>10000000</v>
      </c>
      <c r="J30" s="3"/>
    </row>
    <row r="31" spans="1:12">
      <c r="A31" s="3"/>
      <c r="B31" s="36" t="s">
        <v>26</v>
      </c>
      <c r="C31" s="11">
        <f t="shared" si="7"/>
        <v>4.3839999999999998E-13</v>
      </c>
      <c r="D31" s="54">
        <v>10</v>
      </c>
      <c r="E31" s="53">
        <f t="shared" si="8"/>
        <v>90</v>
      </c>
      <c r="F31" s="35">
        <v>100</v>
      </c>
      <c r="G31" s="37">
        <f t="shared" si="9"/>
        <v>4.3840000000000006E-14</v>
      </c>
      <c r="H31" s="38">
        <f t="shared" si="6"/>
        <v>1000000</v>
      </c>
      <c r="I31" s="50">
        <f t="shared" si="10"/>
        <v>1000000</v>
      </c>
      <c r="J31" s="3"/>
    </row>
    <row r="32" spans="1:12">
      <c r="A32" s="3"/>
      <c r="B32" s="36" t="s">
        <v>27</v>
      </c>
      <c r="C32" s="11">
        <f t="shared" si="7"/>
        <v>4.3840000000000006E-14</v>
      </c>
      <c r="D32" s="54">
        <v>10.000000000000002</v>
      </c>
      <c r="E32" s="53">
        <f t="shared" si="8"/>
        <v>90</v>
      </c>
      <c r="F32" s="35">
        <v>100</v>
      </c>
      <c r="G32" s="37">
        <f t="shared" si="9"/>
        <v>4.3840000000000002E-15</v>
      </c>
      <c r="H32" s="38">
        <f t="shared" si="6"/>
        <v>100000</v>
      </c>
      <c r="I32" s="50">
        <f t="shared" si="10"/>
        <v>100000</v>
      </c>
      <c r="J32" s="3"/>
    </row>
    <row r="33" spans="1:12">
      <c r="A33" s="3"/>
      <c r="B33" s="36" t="s">
        <v>28</v>
      </c>
      <c r="C33" s="11">
        <f t="shared" si="7"/>
        <v>4.3840000000000002E-15</v>
      </c>
      <c r="D33" s="54">
        <v>9.9999999999999982</v>
      </c>
      <c r="E33" s="53">
        <f t="shared" si="8"/>
        <v>90</v>
      </c>
      <c r="F33" s="35">
        <v>100</v>
      </c>
      <c r="G33" s="37">
        <f t="shared" si="9"/>
        <v>4.3840000000000003E-16</v>
      </c>
      <c r="H33" s="38">
        <f t="shared" si="6"/>
        <v>10000</v>
      </c>
      <c r="I33" s="50">
        <f t="shared" si="10"/>
        <v>10000</v>
      </c>
      <c r="J33" s="3"/>
    </row>
    <row r="34" spans="1:12">
      <c r="A34" s="3"/>
      <c r="B34" s="36" t="s">
        <v>29</v>
      </c>
      <c r="C34" s="11">
        <f t="shared" si="7"/>
        <v>4.3840000000000003E-16</v>
      </c>
      <c r="D34" s="54">
        <v>9.9999999999999982</v>
      </c>
      <c r="E34" s="53">
        <f t="shared" si="8"/>
        <v>90</v>
      </c>
      <c r="F34" s="35">
        <v>100</v>
      </c>
      <c r="G34" s="37">
        <f t="shared" si="9"/>
        <v>4.3840000000000001E-17</v>
      </c>
      <c r="H34" s="38">
        <f t="shared" si="6"/>
        <v>1000</v>
      </c>
      <c r="I34" s="50">
        <f t="shared" si="10"/>
        <v>1000</v>
      </c>
      <c r="J34" s="3"/>
    </row>
    <row r="35" spans="1:12">
      <c r="A35" s="3"/>
      <c r="B35" s="36" t="s">
        <v>41</v>
      </c>
      <c r="C35" s="11">
        <f t="shared" si="7"/>
        <v>4.3840000000000001E-17</v>
      </c>
      <c r="D35" s="54">
        <v>9.9999999999999982</v>
      </c>
      <c r="E35" s="53">
        <f t="shared" si="8"/>
        <v>90</v>
      </c>
      <c r="F35" s="35">
        <v>100</v>
      </c>
      <c r="G35" s="37">
        <f t="shared" si="9"/>
        <v>4.3839999999999999E-18</v>
      </c>
      <c r="H35" s="38">
        <f t="shared" si="6"/>
        <v>100</v>
      </c>
      <c r="I35" s="50">
        <f t="shared" si="10"/>
        <v>100</v>
      </c>
      <c r="J35" s="3"/>
    </row>
    <row r="36" spans="1:12" ht="16" thickBot="1">
      <c r="A36" s="3"/>
      <c r="B36" s="39" t="s">
        <v>42</v>
      </c>
      <c r="C36" s="40">
        <f t="shared" si="7"/>
        <v>4.3839999999999999E-18</v>
      </c>
      <c r="D36" s="55">
        <v>9.9999999999999982</v>
      </c>
      <c r="E36" s="56">
        <f t="shared" si="8"/>
        <v>90</v>
      </c>
      <c r="F36" s="41">
        <v>100</v>
      </c>
      <c r="G36" s="42">
        <f t="shared" si="9"/>
        <v>4.3840000000000001E-19</v>
      </c>
      <c r="H36" s="43">
        <f t="shared" si="6"/>
        <v>10</v>
      </c>
      <c r="I36" s="50">
        <f t="shared" si="10"/>
        <v>10</v>
      </c>
      <c r="J36" s="3"/>
    </row>
    <row r="37" spans="1:1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2" ht="16">
      <c r="A39" s="44" t="s">
        <v>44</v>
      </c>
      <c r="B39" s="45"/>
      <c r="C39" s="45"/>
      <c r="D39" s="45"/>
      <c r="E39" s="45"/>
      <c r="F39" s="45"/>
      <c r="G39" s="45"/>
      <c r="H39" s="45"/>
      <c r="I39" s="45"/>
      <c r="J39" s="45"/>
      <c r="K39" s="46"/>
      <c r="L39" s="46"/>
    </row>
    <row r="40" spans="1:12" ht="30" thickBot="1">
      <c r="A40" s="3"/>
      <c r="B40" s="19" t="s">
        <v>14</v>
      </c>
      <c r="C40" s="20" t="s">
        <v>15</v>
      </c>
      <c r="D40" s="20" t="s">
        <v>40</v>
      </c>
      <c r="E40" s="3"/>
      <c r="F40" s="3"/>
      <c r="G40" s="3"/>
      <c r="H40" s="3"/>
      <c r="I40" s="3"/>
      <c r="J40" s="3"/>
      <c r="K40" s="3"/>
      <c r="L40" s="3"/>
    </row>
    <row r="41" spans="1:12">
      <c r="A41" s="3"/>
      <c r="B41" s="21">
        <v>100000000</v>
      </c>
      <c r="C41" s="22">
        <f>B41*$G$6</f>
        <v>2.2139199999999998E-11</v>
      </c>
      <c r="D41" s="23">
        <f>C41/5</f>
        <v>4.4278399999999998E-12</v>
      </c>
      <c r="E41" s="3"/>
      <c r="F41" s="3"/>
      <c r="G41" s="3"/>
      <c r="H41" s="3"/>
      <c r="I41" s="3"/>
      <c r="J41" s="3"/>
      <c r="K41" s="3"/>
      <c r="L41" s="3"/>
    </row>
    <row r="42" spans="1:12">
      <c r="A42" s="3"/>
      <c r="B42" s="21">
        <v>10000000</v>
      </c>
      <c r="C42" s="22">
        <f t="shared" ref="C42:C48" si="11">B42*$G$6</f>
        <v>2.2139199999999999E-12</v>
      </c>
      <c r="D42" s="23">
        <f t="shared" ref="D42:D48" si="12">C42/5</f>
        <v>4.4278399999999999E-13</v>
      </c>
      <c r="E42" s="3"/>
      <c r="F42" s="3"/>
      <c r="G42" s="3"/>
      <c r="H42" s="3"/>
      <c r="I42" s="3"/>
      <c r="J42" s="3"/>
      <c r="K42" s="3"/>
      <c r="L42" s="3"/>
    </row>
    <row r="43" spans="1:12">
      <c r="A43" s="3"/>
      <c r="B43" s="21">
        <v>1000000</v>
      </c>
      <c r="C43" s="22">
        <f t="shared" si="11"/>
        <v>2.21392E-13</v>
      </c>
      <c r="D43" s="23">
        <f t="shared" si="12"/>
        <v>4.4278399999999999E-14</v>
      </c>
      <c r="E43" s="3"/>
      <c r="F43" s="25"/>
      <c r="G43" s="3"/>
      <c r="H43" s="3"/>
      <c r="I43" s="3"/>
      <c r="J43" s="3"/>
      <c r="K43" s="3"/>
      <c r="L43" s="3"/>
    </row>
    <row r="44" spans="1:12">
      <c r="A44" s="3"/>
      <c r="B44" s="21">
        <v>100000</v>
      </c>
      <c r="C44" s="22">
        <f t="shared" si="11"/>
        <v>2.21392E-14</v>
      </c>
      <c r="D44" s="23">
        <f t="shared" si="12"/>
        <v>4.4278399999999998E-15</v>
      </c>
      <c r="E44" s="3"/>
      <c r="F44" s="3"/>
      <c r="G44" s="3"/>
      <c r="H44" s="3"/>
      <c r="I44" s="3"/>
      <c r="J44" s="3"/>
      <c r="K44" s="3"/>
      <c r="L44" s="3"/>
    </row>
    <row r="45" spans="1:12">
      <c r="A45" s="3"/>
      <c r="B45" s="21">
        <v>10000</v>
      </c>
      <c r="C45" s="22">
        <f t="shared" si="11"/>
        <v>2.2139199999999999E-15</v>
      </c>
      <c r="D45" s="23">
        <f t="shared" si="12"/>
        <v>4.4278399999999999E-16</v>
      </c>
      <c r="E45" s="3"/>
      <c r="F45" s="3"/>
      <c r="G45" s="3"/>
      <c r="H45" s="3"/>
      <c r="I45" s="3"/>
      <c r="J45" s="3"/>
      <c r="K45" s="3"/>
      <c r="L45" s="3"/>
    </row>
    <row r="46" spans="1:12">
      <c r="A46" s="3"/>
      <c r="B46" s="21">
        <v>1000</v>
      </c>
      <c r="C46" s="22">
        <f t="shared" si="11"/>
        <v>2.2139199999999999E-16</v>
      </c>
      <c r="D46" s="23">
        <f t="shared" si="12"/>
        <v>4.42784E-17</v>
      </c>
      <c r="E46" s="3"/>
      <c r="F46" s="3"/>
      <c r="G46" s="3"/>
      <c r="H46" s="3"/>
      <c r="I46" s="3"/>
      <c r="J46" s="3"/>
    </row>
    <row r="47" spans="1:12">
      <c r="A47" s="3"/>
      <c r="B47" s="21">
        <v>100</v>
      </c>
      <c r="C47" s="22">
        <f t="shared" si="11"/>
        <v>2.21392E-17</v>
      </c>
      <c r="D47" s="23">
        <f t="shared" si="12"/>
        <v>4.4278400000000002E-18</v>
      </c>
      <c r="E47" s="3"/>
      <c r="F47" s="3"/>
      <c r="G47" s="3"/>
      <c r="H47" s="3"/>
      <c r="I47" s="3"/>
      <c r="J47" s="3"/>
    </row>
    <row r="48" spans="1:12">
      <c r="A48" s="3"/>
      <c r="B48" s="21">
        <v>10</v>
      </c>
      <c r="C48" s="22">
        <f t="shared" si="11"/>
        <v>2.2139199999999997E-18</v>
      </c>
      <c r="D48" s="23">
        <f t="shared" si="12"/>
        <v>4.4278399999999998E-19</v>
      </c>
      <c r="E48" s="3"/>
      <c r="F48" s="3"/>
      <c r="G48" s="3"/>
      <c r="H48" s="3"/>
      <c r="I48" s="3"/>
      <c r="J48" s="3"/>
    </row>
    <row r="49" spans="1:12">
      <c r="A49" s="3"/>
      <c r="B49" s="3"/>
      <c r="C49" s="24"/>
      <c r="D49" s="24"/>
      <c r="E49" s="3"/>
      <c r="F49" s="3"/>
      <c r="G49" s="3"/>
      <c r="H49" s="3"/>
      <c r="I49" s="3"/>
      <c r="J49" s="3"/>
    </row>
    <row r="50" spans="1:12" ht="16">
      <c r="A50" s="26"/>
      <c r="B50" s="3"/>
      <c r="C50" s="3"/>
      <c r="D50" s="3"/>
      <c r="E50" s="3"/>
      <c r="F50" s="3"/>
      <c r="G50" s="3"/>
      <c r="H50" s="3"/>
      <c r="I50" s="3"/>
      <c r="J50" s="3"/>
    </row>
    <row r="51" spans="1:12" ht="43" thickBot="1">
      <c r="A51" s="27"/>
      <c r="B51" s="28" t="s">
        <v>16</v>
      </c>
      <c r="C51" s="29" t="s">
        <v>17</v>
      </c>
      <c r="D51" s="29" t="s">
        <v>18</v>
      </c>
      <c r="E51" s="29" t="s">
        <v>19</v>
      </c>
      <c r="F51" s="29" t="s">
        <v>20</v>
      </c>
      <c r="G51" s="29" t="s">
        <v>21</v>
      </c>
      <c r="H51" s="29" t="s">
        <v>43</v>
      </c>
      <c r="I51" s="49" t="s">
        <v>22</v>
      </c>
      <c r="J51" s="30"/>
    </row>
    <row r="52" spans="1:12">
      <c r="A52" s="3"/>
      <c r="B52" s="31" t="s">
        <v>39</v>
      </c>
      <c r="C52" s="32">
        <f>L8</f>
        <v>8.7499999999999989E-9</v>
      </c>
      <c r="D52" s="51">
        <v>2</v>
      </c>
      <c r="E52" s="51">
        <f>F52-D52</f>
        <v>98</v>
      </c>
      <c r="F52" s="33">
        <v>100</v>
      </c>
      <c r="G52" s="32">
        <f>(D52*C52)/F52</f>
        <v>1.7499999999999999E-10</v>
      </c>
      <c r="H52" s="34" t="s">
        <v>23</v>
      </c>
      <c r="I52" s="14"/>
      <c r="J52" s="3"/>
    </row>
    <row r="53" spans="1:12">
      <c r="A53" s="3"/>
      <c r="B53" s="36" t="s">
        <v>24</v>
      </c>
      <c r="C53" s="11">
        <f t="shared" ref="C53:C60" si="13">G52</f>
        <v>1.7499999999999999E-10</v>
      </c>
      <c r="D53" s="52">
        <f>(F53*G53)/C53</f>
        <v>2.5301942857142858</v>
      </c>
      <c r="E53" s="53">
        <f t="shared" ref="E53:E60" si="14">F53-D53</f>
        <v>97.469805714285712</v>
      </c>
      <c r="F53" s="35">
        <v>100</v>
      </c>
      <c r="G53" s="37">
        <f>D41</f>
        <v>4.4278399999999998E-12</v>
      </c>
      <c r="H53" s="38">
        <f t="shared" ref="H53:H60" si="15">B41</f>
        <v>100000000</v>
      </c>
      <c r="I53" s="50">
        <f>H53</f>
        <v>100000000</v>
      </c>
      <c r="J53" s="3"/>
    </row>
    <row r="54" spans="1:12">
      <c r="A54" s="3"/>
      <c r="B54" s="36" t="s">
        <v>25</v>
      </c>
      <c r="C54" s="11">
        <f t="shared" si="13"/>
        <v>4.4278399999999998E-12</v>
      </c>
      <c r="D54" s="54">
        <v>10</v>
      </c>
      <c r="E54" s="53">
        <f t="shared" si="14"/>
        <v>90</v>
      </c>
      <c r="F54" s="35">
        <v>100</v>
      </c>
      <c r="G54" s="37">
        <f t="shared" ref="G54:G60" si="16">D42</f>
        <v>4.4278399999999999E-13</v>
      </c>
      <c r="H54" s="38">
        <f t="shared" si="15"/>
        <v>10000000</v>
      </c>
      <c r="I54" s="50">
        <f t="shared" ref="I54:I60" si="17">H54</f>
        <v>10000000</v>
      </c>
      <c r="J54" s="3"/>
    </row>
    <row r="55" spans="1:12">
      <c r="A55" s="3"/>
      <c r="B55" s="36" t="s">
        <v>26</v>
      </c>
      <c r="C55" s="11">
        <f t="shared" si="13"/>
        <v>4.4278399999999999E-13</v>
      </c>
      <c r="D55" s="54">
        <v>10</v>
      </c>
      <c r="E55" s="53">
        <f t="shared" si="14"/>
        <v>90</v>
      </c>
      <c r="F55" s="35">
        <v>100</v>
      </c>
      <c r="G55" s="37">
        <f t="shared" si="16"/>
        <v>4.4278399999999999E-14</v>
      </c>
      <c r="H55" s="38">
        <f t="shared" si="15"/>
        <v>1000000</v>
      </c>
      <c r="I55" s="50">
        <f t="shared" si="17"/>
        <v>1000000</v>
      </c>
      <c r="J55" s="3"/>
    </row>
    <row r="56" spans="1:12">
      <c r="A56" s="3"/>
      <c r="B56" s="36" t="s">
        <v>27</v>
      </c>
      <c r="C56" s="11">
        <f t="shared" si="13"/>
        <v>4.4278399999999999E-14</v>
      </c>
      <c r="D56" s="54">
        <v>10.000000000000002</v>
      </c>
      <c r="E56" s="53">
        <f t="shared" si="14"/>
        <v>90</v>
      </c>
      <c r="F56" s="35">
        <v>100</v>
      </c>
      <c r="G56" s="37">
        <f t="shared" si="16"/>
        <v>4.4278399999999998E-15</v>
      </c>
      <c r="H56" s="38">
        <f t="shared" si="15"/>
        <v>100000</v>
      </c>
      <c r="I56" s="50">
        <f t="shared" si="17"/>
        <v>100000</v>
      </c>
      <c r="J56" s="3"/>
    </row>
    <row r="57" spans="1:12">
      <c r="A57" s="3"/>
      <c r="B57" s="36" t="s">
        <v>28</v>
      </c>
      <c r="C57" s="11">
        <f t="shared" si="13"/>
        <v>4.4278399999999998E-15</v>
      </c>
      <c r="D57" s="54">
        <v>9.9999999999999982</v>
      </c>
      <c r="E57" s="53">
        <f t="shared" si="14"/>
        <v>90</v>
      </c>
      <c r="F57" s="35">
        <v>100</v>
      </c>
      <c r="G57" s="37">
        <f t="shared" si="16"/>
        <v>4.4278399999999999E-16</v>
      </c>
      <c r="H57" s="38">
        <f t="shared" si="15"/>
        <v>10000</v>
      </c>
      <c r="I57" s="50">
        <f t="shared" si="17"/>
        <v>10000</v>
      </c>
      <c r="J57" s="3"/>
    </row>
    <row r="58" spans="1:12">
      <c r="A58" s="3"/>
      <c r="B58" s="36" t="s">
        <v>29</v>
      </c>
      <c r="C58" s="11">
        <f t="shared" si="13"/>
        <v>4.4278399999999999E-16</v>
      </c>
      <c r="D58" s="54">
        <v>9.9999999999999982</v>
      </c>
      <c r="E58" s="53">
        <f t="shared" si="14"/>
        <v>90</v>
      </c>
      <c r="F58" s="35">
        <v>100</v>
      </c>
      <c r="G58" s="37">
        <f t="shared" si="16"/>
        <v>4.42784E-17</v>
      </c>
      <c r="H58" s="38">
        <f t="shared" si="15"/>
        <v>1000</v>
      </c>
      <c r="I58" s="50">
        <f t="shared" si="17"/>
        <v>1000</v>
      </c>
      <c r="J58" s="3"/>
    </row>
    <row r="59" spans="1:12">
      <c r="A59" s="3"/>
      <c r="B59" s="36" t="s">
        <v>41</v>
      </c>
      <c r="C59" s="11">
        <f t="shared" si="13"/>
        <v>4.42784E-17</v>
      </c>
      <c r="D59" s="54">
        <v>9.9999999999999982</v>
      </c>
      <c r="E59" s="53">
        <f t="shared" si="14"/>
        <v>90</v>
      </c>
      <c r="F59" s="35">
        <v>100</v>
      </c>
      <c r="G59" s="37">
        <f t="shared" si="16"/>
        <v>4.4278400000000002E-18</v>
      </c>
      <c r="H59" s="38">
        <f t="shared" si="15"/>
        <v>100</v>
      </c>
      <c r="I59" s="50">
        <f t="shared" si="17"/>
        <v>100</v>
      </c>
      <c r="J59" s="3"/>
    </row>
    <row r="60" spans="1:12" ht="16" thickBot="1">
      <c r="A60" s="3"/>
      <c r="B60" s="39" t="s">
        <v>42</v>
      </c>
      <c r="C60" s="40">
        <f t="shared" si="13"/>
        <v>4.4278400000000002E-18</v>
      </c>
      <c r="D60" s="55">
        <v>9.9999999999999982</v>
      </c>
      <c r="E60" s="56">
        <f t="shared" si="14"/>
        <v>90</v>
      </c>
      <c r="F60" s="41">
        <v>100</v>
      </c>
      <c r="G60" s="42">
        <f t="shared" si="16"/>
        <v>4.4278399999999998E-19</v>
      </c>
      <c r="H60" s="43">
        <f t="shared" si="15"/>
        <v>10</v>
      </c>
      <c r="I60" s="50">
        <f t="shared" si="17"/>
        <v>10</v>
      </c>
      <c r="J60" s="3"/>
    </row>
    <row r="61" spans="1:12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2" ht="16">
      <c r="A63" s="59" t="s">
        <v>45</v>
      </c>
      <c r="B63" s="57"/>
      <c r="C63" s="58"/>
      <c r="D63" s="58"/>
      <c r="E63" s="58"/>
      <c r="F63" s="58"/>
      <c r="G63" s="58"/>
      <c r="H63" s="58"/>
      <c r="I63" s="58"/>
      <c r="J63" s="58"/>
      <c r="K63" s="58"/>
      <c r="L63" s="58"/>
    </row>
    <row r="64" spans="1:12" ht="30" thickBot="1">
      <c r="A64" s="3"/>
      <c r="B64" s="19" t="s">
        <v>14</v>
      </c>
      <c r="C64" s="20" t="s">
        <v>15</v>
      </c>
      <c r="D64" s="20" t="s">
        <v>40</v>
      </c>
      <c r="E64" s="3"/>
      <c r="F64" s="3"/>
      <c r="G64" s="3"/>
      <c r="H64" s="3"/>
      <c r="I64" s="3"/>
      <c r="J64" s="3"/>
      <c r="K64" s="3"/>
      <c r="L64" s="3"/>
    </row>
    <row r="65" spans="1:12">
      <c r="A65" s="3"/>
      <c r="B65" s="21">
        <v>100000000</v>
      </c>
      <c r="C65" s="22">
        <f>B65*$G$7</f>
        <v>1.7864799999999999E-11</v>
      </c>
      <c r="D65" s="23">
        <f>C65/5</f>
        <v>3.5729599999999998E-12</v>
      </c>
      <c r="E65" s="3"/>
      <c r="F65" s="3"/>
      <c r="G65" s="3"/>
      <c r="H65" s="3"/>
      <c r="I65" s="3"/>
      <c r="J65" s="3"/>
      <c r="K65" s="3"/>
      <c r="L65" s="3"/>
    </row>
    <row r="66" spans="1:12">
      <c r="A66" s="3"/>
      <c r="B66" s="21">
        <v>10000000</v>
      </c>
      <c r="C66" s="22">
        <f t="shared" ref="C66:C72" si="18">B66*$G$7</f>
        <v>1.7864800000000001E-12</v>
      </c>
      <c r="D66" s="23">
        <f t="shared" ref="D66:D72" si="19">C66/5</f>
        <v>3.5729600000000002E-13</v>
      </c>
      <c r="E66" s="3"/>
      <c r="F66" s="3"/>
      <c r="G66" s="3"/>
      <c r="H66" s="3"/>
      <c r="I66" s="3"/>
      <c r="J66" s="3"/>
      <c r="K66" s="3"/>
      <c r="L66" s="3"/>
    </row>
    <row r="67" spans="1:12">
      <c r="A67" s="3"/>
      <c r="B67" s="21">
        <v>1000000</v>
      </c>
      <c r="C67" s="22">
        <f t="shared" si="18"/>
        <v>1.7864800000000001E-13</v>
      </c>
      <c r="D67" s="23">
        <f t="shared" si="19"/>
        <v>3.5729599999999999E-14</v>
      </c>
      <c r="E67" s="3"/>
      <c r="F67" s="25"/>
      <c r="G67" s="3"/>
      <c r="H67" s="3"/>
      <c r="I67" s="3"/>
      <c r="J67" s="3"/>
      <c r="K67" s="3"/>
      <c r="L67" s="3"/>
    </row>
    <row r="68" spans="1:12">
      <c r="A68" s="3"/>
      <c r="B68" s="21">
        <v>100000</v>
      </c>
      <c r="C68" s="22">
        <f t="shared" si="18"/>
        <v>1.78648E-14</v>
      </c>
      <c r="D68" s="23">
        <f t="shared" si="19"/>
        <v>3.5729599999999996E-15</v>
      </c>
      <c r="E68" s="3"/>
      <c r="F68" s="3"/>
      <c r="G68" s="3"/>
      <c r="H68" s="3"/>
      <c r="I68" s="3"/>
      <c r="J68" s="3"/>
      <c r="K68" s="3"/>
      <c r="L68" s="3"/>
    </row>
    <row r="69" spans="1:12">
      <c r="A69" s="3"/>
      <c r="B69" s="21">
        <v>10000</v>
      </c>
      <c r="C69" s="22">
        <f t="shared" si="18"/>
        <v>1.7864799999999998E-15</v>
      </c>
      <c r="D69" s="23">
        <f t="shared" si="19"/>
        <v>3.5729599999999994E-16</v>
      </c>
      <c r="E69" s="3"/>
      <c r="F69" s="3"/>
      <c r="G69" s="3"/>
      <c r="H69" s="3"/>
      <c r="I69" s="3"/>
      <c r="J69" s="3"/>
      <c r="K69" s="3"/>
      <c r="L69" s="3"/>
    </row>
    <row r="70" spans="1:12">
      <c r="A70" s="3"/>
      <c r="B70" s="21">
        <v>1000</v>
      </c>
      <c r="C70" s="22">
        <f t="shared" si="18"/>
        <v>1.7864799999999999E-16</v>
      </c>
      <c r="D70" s="23">
        <f t="shared" si="19"/>
        <v>3.5729600000000001E-17</v>
      </c>
      <c r="E70" s="3"/>
      <c r="F70" s="3"/>
      <c r="G70" s="3"/>
      <c r="H70" s="3"/>
      <c r="I70" s="3"/>
      <c r="J70" s="3"/>
    </row>
    <row r="71" spans="1:12">
      <c r="A71" s="3"/>
      <c r="B71" s="21">
        <v>100</v>
      </c>
      <c r="C71" s="22">
        <f t="shared" si="18"/>
        <v>1.7864800000000001E-17</v>
      </c>
      <c r="D71" s="23">
        <f t="shared" si="19"/>
        <v>3.5729600000000004E-18</v>
      </c>
      <c r="E71" s="3"/>
      <c r="F71" s="3"/>
      <c r="G71" s="3"/>
      <c r="H71" s="3"/>
      <c r="I71" s="3"/>
      <c r="J71" s="3"/>
    </row>
    <row r="72" spans="1:12">
      <c r="A72" s="3"/>
      <c r="B72" s="21">
        <v>10</v>
      </c>
      <c r="C72" s="22">
        <f t="shared" si="18"/>
        <v>1.7864799999999998E-18</v>
      </c>
      <c r="D72" s="23">
        <f t="shared" si="19"/>
        <v>3.5729599999999995E-19</v>
      </c>
      <c r="E72" s="3"/>
      <c r="F72" s="3"/>
      <c r="G72" s="3"/>
      <c r="H72" s="3"/>
      <c r="I72" s="3"/>
      <c r="J72" s="3"/>
    </row>
    <row r="73" spans="1:12">
      <c r="A73" s="3"/>
      <c r="B73" s="3"/>
      <c r="C73" s="24"/>
      <c r="D73" s="24"/>
      <c r="E73" s="3"/>
      <c r="F73" s="3"/>
      <c r="G73" s="3"/>
      <c r="H73" s="3"/>
      <c r="I73" s="3"/>
      <c r="J73" s="3"/>
    </row>
    <row r="74" spans="1:12" ht="16">
      <c r="A74" s="26"/>
      <c r="B74" s="3"/>
      <c r="C74" s="3"/>
      <c r="D74" s="3"/>
      <c r="E74" s="3"/>
      <c r="F74" s="3"/>
      <c r="G74" s="3"/>
      <c r="H74" s="3"/>
      <c r="I74" s="3"/>
      <c r="J74" s="3"/>
    </row>
    <row r="75" spans="1:12" ht="43" thickBot="1">
      <c r="A75" s="27"/>
      <c r="B75" s="28" t="s">
        <v>16</v>
      </c>
      <c r="C75" s="29" t="s">
        <v>17</v>
      </c>
      <c r="D75" s="29" t="s">
        <v>18</v>
      </c>
      <c r="E75" s="29" t="s">
        <v>19</v>
      </c>
      <c r="F75" s="29" t="s">
        <v>20</v>
      </c>
      <c r="G75" s="29" t="s">
        <v>21</v>
      </c>
      <c r="H75" s="29" t="s">
        <v>43</v>
      </c>
      <c r="I75" s="49" t="s">
        <v>22</v>
      </c>
      <c r="J75" s="30"/>
    </row>
    <row r="76" spans="1:12">
      <c r="A76" s="3"/>
      <c r="B76" s="31" t="s">
        <v>39</v>
      </c>
      <c r="C76" s="32">
        <f>L11</f>
        <v>1.6850000000000002E-8</v>
      </c>
      <c r="D76" s="51">
        <v>2</v>
      </c>
      <c r="E76" s="51">
        <f>F76-D76</f>
        <v>98</v>
      </c>
      <c r="F76" s="33">
        <v>100</v>
      </c>
      <c r="G76" s="32">
        <f>(D76*C76)/F76</f>
        <v>3.3700000000000003E-10</v>
      </c>
      <c r="H76" s="34" t="s">
        <v>23</v>
      </c>
      <c r="I76" s="14"/>
      <c r="J76" s="3"/>
    </row>
    <row r="77" spans="1:12">
      <c r="A77" s="3"/>
      <c r="B77" s="36" t="s">
        <v>24</v>
      </c>
      <c r="C77" s="11">
        <f t="shared" ref="C77:C84" si="20">G76</f>
        <v>3.3700000000000003E-10</v>
      </c>
      <c r="D77" s="52">
        <f>(F77*G77)/C77</f>
        <v>1.0602255192878336</v>
      </c>
      <c r="E77" s="53">
        <f t="shared" ref="E77:E84" si="21">F77-D77</f>
        <v>98.93977448071216</v>
      </c>
      <c r="F77" s="35">
        <v>100</v>
      </c>
      <c r="G77" s="37">
        <f>D65</f>
        <v>3.5729599999999998E-12</v>
      </c>
      <c r="H77" s="38">
        <f t="shared" ref="H77:H84" si="22">B65</f>
        <v>100000000</v>
      </c>
      <c r="I77" s="50">
        <f>H77</f>
        <v>100000000</v>
      </c>
      <c r="J77" s="3"/>
    </row>
    <row r="78" spans="1:12">
      <c r="A78" s="3"/>
      <c r="B78" s="36" t="s">
        <v>25</v>
      </c>
      <c r="C78" s="11">
        <f t="shared" si="20"/>
        <v>3.5729599999999998E-12</v>
      </c>
      <c r="D78" s="54">
        <v>10</v>
      </c>
      <c r="E78" s="53">
        <f t="shared" si="21"/>
        <v>90</v>
      </c>
      <c r="F78" s="35">
        <v>100</v>
      </c>
      <c r="G78" s="37">
        <f t="shared" ref="G78:G84" si="23">D66</f>
        <v>3.5729600000000002E-13</v>
      </c>
      <c r="H78" s="38">
        <f t="shared" si="22"/>
        <v>10000000</v>
      </c>
      <c r="I78" s="50">
        <f t="shared" ref="I78:I84" si="24">H78</f>
        <v>10000000</v>
      </c>
      <c r="J78" s="3"/>
    </row>
    <row r="79" spans="1:12">
      <c r="A79" s="3"/>
      <c r="B79" s="36" t="s">
        <v>26</v>
      </c>
      <c r="C79" s="11">
        <f t="shared" si="20"/>
        <v>3.5729600000000002E-13</v>
      </c>
      <c r="D79" s="54">
        <v>10</v>
      </c>
      <c r="E79" s="53">
        <f t="shared" si="21"/>
        <v>90</v>
      </c>
      <c r="F79" s="35">
        <v>100</v>
      </c>
      <c r="G79" s="37">
        <f t="shared" si="23"/>
        <v>3.5729599999999999E-14</v>
      </c>
      <c r="H79" s="38">
        <f t="shared" si="22"/>
        <v>1000000</v>
      </c>
      <c r="I79" s="50">
        <f t="shared" si="24"/>
        <v>1000000</v>
      </c>
      <c r="J79" s="3"/>
    </row>
    <row r="80" spans="1:12">
      <c r="A80" s="3"/>
      <c r="B80" s="36" t="s">
        <v>27</v>
      </c>
      <c r="C80" s="11">
        <f t="shared" si="20"/>
        <v>3.5729599999999999E-14</v>
      </c>
      <c r="D80" s="54">
        <v>10.000000000000002</v>
      </c>
      <c r="E80" s="53">
        <f t="shared" si="21"/>
        <v>90</v>
      </c>
      <c r="F80" s="35">
        <v>100</v>
      </c>
      <c r="G80" s="37">
        <f t="shared" si="23"/>
        <v>3.5729599999999996E-15</v>
      </c>
      <c r="H80" s="38">
        <f t="shared" si="22"/>
        <v>100000</v>
      </c>
      <c r="I80" s="50">
        <f t="shared" si="24"/>
        <v>100000</v>
      </c>
      <c r="J80" s="3"/>
    </row>
    <row r="81" spans="1:12">
      <c r="A81" s="3"/>
      <c r="B81" s="36" t="s">
        <v>28</v>
      </c>
      <c r="C81" s="11">
        <f t="shared" si="20"/>
        <v>3.5729599999999996E-15</v>
      </c>
      <c r="D81" s="54">
        <v>9.9999999999999982</v>
      </c>
      <c r="E81" s="53">
        <f t="shared" si="21"/>
        <v>90</v>
      </c>
      <c r="F81" s="35">
        <v>100</v>
      </c>
      <c r="G81" s="37">
        <f t="shared" si="23"/>
        <v>3.5729599999999994E-16</v>
      </c>
      <c r="H81" s="38">
        <f t="shared" si="22"/>
        <v>10000</v>
      </c>
      <c r="I81" s="50">
        <f t="shared" si="24"/>
        <v>10000</v>
      </c>
      <c r="J81" s="3"/>
    </row>
    <row r="82" spans="1:12">
      <c r="A82" s="3"/>
      <c r="B82" s="36" t="s">
        <v>29</v>
      </c>
      <c r="C82" s="11">
        <f t="shared" si="20"/>
        <v>3.5729599999999994E-16</v>
      </c>
      <c r="D82" s="54">
        <v>9.9999999999999982</v>
      </c>
      <c r="E82" s="53">
        <f t="shared" si="21"/>
        <v>90</v>
      </c>
      <c r="F82" s="35">
        <v>100</v>
      </c>
      <c r="G82" s="37">
        <f t="shared" si="23"/>
        <v>3.5729600000000001E-17</v>
      </c>
      <c r="H82" s="38">
        <f t="shared" si="22"/>
        <v>1000</v>
      </c>
      <c r="I82" s="50">
        <f t="shared" si="24"/>
        <v>1000</v>
      </c>
      <c r="J82" s="3"/>
    </row>
    <row r="83" spans="1:12">
      <c r="A83" s="3"/>
      <c r="B83" s="36" t="s">
        <v>41</v>
      </c>
      <c r="C83" s="11">
        <f t="shared" si="20"/>
        <v>3.5729600000000001E-17</v>
      </c>
      <c r="D83" s="54">
        <v>9.9999999999999982</v>
      </c>
      <c r="E83" s="53">
        <f t="shared" si="21"/>
        <v>90</v>
      </c>
      <c r="F83" s="35">
        <v>100</v>
      </c>
      <c r="G83" s="37">
        <f t="shared" si="23"/>
        <v>3.5729600000000004E-18</v>
      </c>
      <c r="H83" s="38">
        <f t="shared" si="22"/>
        <v>100</v>
      </c>
      <c r="I83" s="50">
        <f t="shared" si="24"/>
        <v>100</v>
      </c>
      <c r="J83" s="3"/>
    </row>
    <row r="84" spans="1:12" ht="16" thickBot="1">
      <c r="A84" s="3"/>
      <c r="B84" s="39" t="s">
        <v>42</v>
      </c>
      <c r="C84" s="40">
        <f t="shared" si="20"/>
        <v>3.5729600000000004E-18</v>
      </c>
      <c r="D84" s="55">
        <v>9.9999999999999982</v>
      </c>
      <c r="E84" s="56">
        <f t="shared" si="21"/>
        <v>90</v>
      </c>
      <c r="F84" s="41">
        <v>100</v>
      </c>
      <c r="G84" s="42">
        <f t="shared" si="23"/>
        <v>3.5729599999999995E-19</v>
      </c>
      <c r="H84" s="43">
        <f t="shared" si="22"/>
        <v>10</v>
      </c>
      <c r="I84" s="50">
        <f t="shared" si="24"/>
        <v>10</v>
      </c>
      <c r="J84" s="3"/>
    </row>
    <row r="85" spans="1:12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2" ht="16" thickBo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60"/>
      <c r="L86" s="60"/>
    </row>
  </sheetData>
  <mergeCells count="1">
    <mergeCell ref="A1:H1"/>
  </mergeCells>
  <phoneticPr fontId="5" type="noConversion"/>
  <pageMargins left="0.25" right="0.25" top="0.75" bottom="0.75" header="0.3" footer="0.3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28DD-8E67-4958-83B7-F59B4E004ACD}">
  <dimension ref="A1:I51"/>
  <sheetViews>
    <sheetView topLeftCell="A18" workbookViewId="0">
      <selection activeCell="L10" sqref="L10"/>
    </sheetView>
  </sheetViews>
  <sheetFormatPr baseColWidth="10" defaultColWidth="8.83203125" defaultRowHeight="15"/>
  <cols>
    <col min="2" max="2" width="12.1640625" customWidth="1"/>
  </cols>
  <sheetData>
    <row r="1" spans="1:9" ht="44" thickBot="1">
      <c r="A1" s="162" t="s">
        <v>140</v>
      </c>
      <c r="B1" s="162" t="s">
        <v>136</v>
      </c>
      <c r="C1" s="162" t="s">
        <v>137</v>
      </c>
      <c r="D1" s="162" t="s">
        <v>19</v>
      </c>
      <c r="E1" s="162" t="s">
        <v>138</v>
      </c>
      <c r="F1" s="162" t="s">
        <v>139</v>
      </c>
    </row>
    <row r="2" spans="1:9">
      <c r="A2" t="s">
        <v>288</v>
      </c>
      <c r="B2" s="164">
        <f>AVERAGE(H2:I2)</f>
        <v>40.9</v>
      </c>
      <c r="C2" s="167">
        <f>(E2*F2)/B2</f>
        <v>9.1687041564792171</v>
      </c>
      <c r="D2" s="167">
        <f>F2-C2</f>
        <v>50.831295843520785</v>
      </c>
      <c r="E2" s="163">
        <v>6.25</v>
      </c>
      <c r="F2" s="163">
        <v>60</v>
      </c>
      <c r="H2">
        <v>36.799999999999997</v>
      </c>
      <c r="I2">
        <v>45</v>
      </c>
    </row>
    <row r="3" spans="1:9">
      <c r="A3" t="s">
        <v>289</v>
      </c>
      <c r="B3" s="164">
        <f>AVERAGE(H3:I3)</f>
        <v>24.25</v>
      </c>
      <c r="C3" s="166">
        <f t="shared" ref="C3:C5" si="0">(E3*F3)/B3</f>
        <v>15.463917525773196</v>
      </c>
      <c r="D3" s="166">
        <f>F3-C3</f>
        <v>44.536082474226802</v>
      </c>
      <c r="E3" s="165">
        <v>6.25</v>
      </c>
      <c r="F3" s="165">
        <v>60</v>
      </c>
      <c r="H3">
        <v>19.899999999999999</v>
      </c>
      <c r="I3">
        <v>28.6</v>
      </c>
    </row>
    <row r="4" spans="1:9" ht="16" thickBot="1">
      <c r="A4" t="s">
        <v>406</v>
      </c>
      <c r="B4" s="164">
        <f t="shared" ref="B4:B37" si="1">AVERAGE(H4:I4)</f>
        <v>32.85</v>
      </c>
      <c r="C4" s="166">
        <f t="shared" si="0"/>
        <v>11.415525114155251</v>
      </c>
      <c r="D4" s="166">
        <f>F4-C4</f>
        <v>48.584474885844749</v>
      </c>
      <c r="E4" s="165">
        <v>6.25</v>
      </c>
      <c r="F4" s="165">
        <v>60</v>
      </c>
      <c r="H4">
        <v>31.1</v>
      </c>
      <c r="I4">
        <v>34.6</v>
      </c>
    </row>
    <row r="5" spans="1:9">
      <c r="A5" t="s">
        <v>408</v>
      </c>
      <c r="B5" s="164">
        <f t="shared" si="1"/>
        <v>23.7</v>
      </c>
      <c r="C5" s="167">
        <f t="shared" si="0"/>
        <v>15.822784810126583</v>
      </c>
      <c r="D5" s="167">
        <f t="shared" ref="D5:D17" si="2">F5-C5</f>
        <v>44.177215189873415</v>
      </c>
      <c r="E5" s="163">
        <v>6.25</v>
      </c>
      <c r="F5" s="163">
        <v>60</v>
      </c>
      <c r="H5">
        <v>18.899999999999999</v>
      </c>
      <c r="I5">
        <v>28.5</v>
      </c>
    </row>
    <row r="6" spans="1:9">
      <c r="A6" t="s">
        <v>387</v>
      </c>
      <c r="B6" s="164">
        <f t="shared" si="1"/>
        <v>23.3</v>
      </c>
      <c r="C6" s="166">
        <f t="shared" ref="C6:C17" si="3">(E6*F6)/B6</f>
        <v>16.094420600858367</v>
      </c>
      <c r="D6" s="166">
        <f t="shared" si="2"/>
        <v>43.905579399141629</v>
      </c>
      <c r="E6" s="165">
        <v>6.25</v>
      </c>
      <c r="F6" s="165">
        <v>60</v>
      </c>
      <c r="H6">
        <v>18.100000000000001</v>
      </c>
      <c r="I6">
        <v>28.5</v>
      </c>
    </row>
    <row r="7" spans="1:9" ht="16" thickBot="1">
      <c r="A7" t="s">
        <v>388</v>
      </c>
      <c r="B7" s="164">
        <f t="shared" si="1"/>
        <v>28.3</v>
      </c>
      <c r="C7" s="166">
        <f t="shared" si="3"/>
        <v>13.250883392226148</v>
      </c>
      <c r="D7" s="166">
        <f t="shared" si="2"/>
        <v>46.74911660777385</v>
      </c>
      <c r="E7" s="165">
        <v>6.25</v>
      </c>
      <c r="F7" s="165">
        <v>60</v>
      </c>
      <c r="H7">
        <v>26.5</v>
      </c>
      <c r="I7">
        <v>30.1</v>
      </c>
    </row>
    <row r="8" spans="1:9">
      <c r="A8" t="s">
        <v>393</v>
      </c>
      <c r="B8" s="164">
        <f t="shared" si="1"/>
        <v>23.8</v>
      </c>
      <c r="C8" s="167">
        <f t="shared" si="3"/>
        <v>15.756302521008402</v>
      </c>
      <c r="D8" s="167">
        <f t="shared" si="2"/>
        <v>44.243697478991599</v>
      </c>
      <c r="E8" s="163">
        <v>6.25</v>
      </c>
      <c r="F8" s="163">
        <v>60</v>
      </c>
      <c r="H8">
        <v>21.3</v>
      </c>
      <c r="I8">
        <v>26.3</v>
      </c>
    </row>
    <row r="9" spans="1:9">
      <c r="A9" t="s">
        <v>394</v>
      </c>
      <c r="B9" s="164">
        <f t="shared" si="1"/>
        <v>19.600000000000001</v>
      </c>
      <c r="C9" s="166">
        <f t="shared" si="3"/>
        <v>19.132653061224488</v>
      </c>
      <c r="D9" s="166">
        <f t="shared" si="2"/>
        <v>40.867346938775512</v>
      </c>
      <c r="E9" s="165">
        <v>6.25</v>
      </c>
      <c r="F9" s="165">
        <v>60</v>
      </c>
      <c r="H9">
        <v>16.600000000000001</v>
      </c>
      <c r="I9">
        <v>22.6</v>
      </c>
    </row>
    <row r="10" spans="1:9" ht="16" thickBot="1">
      <c r="A10" t="s">
        <v>413</v>
      </c>
      <c r="B10" s="164">
        <f t="shared" si="1"/>
        <v>34.549999999999997</v>
      </c>
      <c r="C10" s="166">
        <f t="shared" si="3"/>
        <v>10.85383502170767</v>
      </c>
      <c r="D10" s="166">
        <f t="shared" si="2"/>
        <v>49.146164978292333</v>
      </c>
      <c r="E10" s="165">
        <v>6.25</v>
      </c>
      <c r="F10" s="165">
        <v>60</v>
      </c>
      <c r="H10">
        <v>32.9</v>
      </c>
      <c r="I10">
        <v>36.200000000000003</v>
      </c>
    </row>
    <row r="11" spans="1:9">
      <c r="A11" t="s">
        <v>415</v>
      </c>
      <c r="B11" s="164">
        <f t="shared" si="1"/>
        <v>25.7</v>
      </c>
      <c r="C11" s="167">
        <f t="shared" si="3"/>
        <v>14.591439688715953</v>
      </c>
      <c r="D11" s="167">
        <f t="shared" si="2"/>
        <v>45.408560311284049</v>
      </c>
      <c r="E11" s="163">
        <v>6.25</v>
      </c>
      <c r="F11" s="163">
        <v>60</v>
      </c>
      <c r="H11">
        <v>21.2</v>
      </c>
      <c r="I11">
        <v>30.2</v>
      </c>
    </row>
    <row r="12" spans="1:9">
      <c r="A12" t="s">
        <v>417</v>
      </c>
      <c r="B12" s="164">
        <f t="shared" si="1"/>
        <v>33.450000000000003</v>
      </c>
      <c r="C12" s="166">
        <f t="shared" si="3"/>
        <v>11.210762331838565</v>
      </c>
      <c r="D12" s="166">
        <f t="shared" si="2"/>
        <v>48.789237668161434</v>
      </c>
      <c r="E12" s="165">
        <v>6.25</v>
      </c>
      <c r="F12" s="165">
        <v>60</v>
      </c>
      <c r="H12">
        <v>27.6</v>
      </c>
      <c r="I12">
        <v>39.299999999999997</v>
      </c>
    </row>
    <row r="13" spans="1:9" ht="16" thickBot="1">
      <c r="A13" t="s">
        <v>419</v>
      </c>
      <c r="B13" s="164">
        <f t="shared" si="1"/>
        <v>25.95</v>
      </c>
      <c r="C13" s="166">
        <f t="shared" si="3"/>
        <v>14.450867052023122</v>
      </c>
      <c r="D13" s="166">
        <f t="shared" si="2"/>
        <v>45.549132947976879</v>
      </c>
      <c r="E13" s="165">
        <v>6.25</v>
      </c>
      <c r="F13" s="165">
        <v>60</v>
      </c>
      <c r="H13">
        <v>21.2</v>
      </c>
      <c r="I13">
        <v>30.7</v>
      </c>
    </row>
    <row r="14" spans="1:9">
      <c r="A14" t="s">
        <v>421</v>
      </c>
      <c r="B14" s="164">
        <f t="shared" si="1"/>
        <v>54.85</v>
      </c>
      <c r="C14" s="167">
        <f t="shared" si="3"/>
        <v>6.8368277119416589</v>
      </c>
      <c r="D14" s="167">
        <f t="shared" si="2"/>
        <v>53.163172288058341</v>
      </c>
      <c r="E14" s="163">
        <v>6.25</v>
      </c>
      <c r="F14" s="163">
        <v>60</v>
      </c>
      <c r="H14">
        <v>43.8</v>
      </c>
      <c r="I14">
        <v>65.900000000000006</v>
      </c>
    </row>
    <row r="15" spans="1:9">
      <c r="A15" t="s">
        <v>422</v>
      </c>
      <c r="B15" s="164">
        <f t="shared" si="1"/>
        <v>23.1</v>
      </c>
      <c r="C15" s="166">
        <f t="shared" si="3"/>
        <v>16.233766233766232</v>
      </c>
      <c r="D15" s="166">
        <f t="shared" si="2"/>
        <v>43.766233766233768</v>
      </c>
      <c r="E15" s="165">
        <v>6.25</v>
      </c>
      <c r="F15" s="165">
        <v>60</v>
      </c>
      <c r="H15">
        <v>21</v>
      </c>
      <c r="I15">
        <v>25.2</v>
      </c>
    </row>
    <row r="16" spans="1:9" ht="16" thickBot="1">
      <c r="A16" t="s">
        <v>423</v>
      </c>
      <c r="B16" s="164">
        <f t="shared" si="1"/>
        <v>36.35</v>
      </c>
      <c r="C16" s="166">
        <f t="shared" si="3"/>
        <v>10.316368638239339</v>
      </c>
      <c r="D16" s="166">
        <f t="shared" si="2"/>
        <v>49.683631361760661</v>
      </c>
      <c r="E16" s="165">
        <v>6.25</v>
      </c>
      <c r="F16" s="165">
        <v>60</v>
      </c>
      <c r="H16">
        <v>35</v>
      </c>
      <c r="I16">
        <v>37.700000000000003</v>
      </c>
    </row>
    <row r="17" spans="1:9" ht="16" thickBot="1">
      <c r="A17" t="s">
        <v>425</v>
      </c>
      <c r="B17" s="164">
        <f t="shared" si="1"/>
        <v>20.3</v>
      </c>
      <c r="C17" s="167">
        <f t="shared" si="3"/>
        <v>18.472906403940886</v>
      </c>
      <c r="D17" s="167">
        <f t="shared" si="2"/>
        <v>41.527093596059117</v>
      </c>
      <c r="E17" s="163">
        <v>6.25</v>
      </c>
      <c r="F17" s="163">
        <v>60</v>
      </c>
      <c r="H17">
        <v>17.100000000000001</v>
      </c>
      <c r="I17">
        <v>23.5</v>
      </c>
    </row>
    <row r="18" spans="1:9">
      <c r="A18" t="s">
        <v>427</v>
      </c>
      <c r="B18" s="164">
        <f t="shared" si="1"/>
        <v>25.2</v>
      </c>
      <c r="C18" s="167">
        <f>(E18*F18)/B18</f>
        <v>14.880952380952381</v>
      </c>
      <c r="D18" s="167">
        <f>F18-C18</f>
        <v>45.11904761904762</v>
      </c>
      <c r="E18" s="163">
        <v>6.25</v>
      </c>
      <c r="F18" s="163">
        <v>60</v>
      </c>
      <c r="H18">
        <v>23.2</v>
      </c>
      <c r="I18">
        <v>27.2</v>
      </c>
    </row>
    <row r="19" spans="1:9">
      <c r="A19" t="s">
        <v>428</v>
      </c>
      <c r="B19" s="164">
        <f t="shared" si="1"/>
        <v>19.3</v>
      </c>
      <c r="C19" s="166">
        <f t="shared" ref="C19" si="4">(E19*F19)/B19</f>
        <v>19.430051813471501</v>
      </c>
      <c r="D19" s="166">
        <f>F19-C19</f>
        <v>40.569948186528499</v>
      </c>
      <c r="E19" s="165">
        <v>6.25</v>
      </c>
      <c r="F19" s="165">
        <v>60</v>
      </c>
      <c r="H19">
        <v>14.1</v>
      </c>
      <c r="I19">
        <v>24.5</v>
      </c>
    </row>
    <row r="20" spans="1:9">
      <c r="A20" t="s">
        <v>177</v>
      </c>
      <c r="B20" s="187">
        <f t="shared" si="1"/>
        <v>32.65</v>
      </c>
      <c r="C20" s="166">
        <f t="shared" ref="C20:C37" si="5">(E20*F20)/B20</f>
        <v>11.485451761102604</v>
      </c>
      <c r="D20" s="166">
        <f t="shared" ref="D20:D37" si="6">F20-C20</f>
        <v>48.514548238897397</v>
      </c>
      <c r="E20" s="165">
        <v>6.25</v>
      </c>
      <c r="F20" s="165">
        <v>60</v>
      </c>
      <c r="H20">
        <v>27.4</v>
      </c>
      <c r="I20">
        <v>37.9</v>
      </c>
    </row>
    <row r="21" spans="1:9">
      <c r="A21" t="s">
        <v>178</v>
      </c>
      <c r="B21" s="187">
        <f t="shared" si="1"/>
        <v>35.049999999999997</v>
      </c>
      <c r="C21" s="166">
        <f t="shared" si="5"/>
        <v>10.699001426533524</v>
      </c>
      <c r="D21" s="166">
        <f t="shared" si="6"/>
        <v>49.300998573466472</v>
      </c>
      <c r="E21" s="165">
        <v>6.25</v>
      </c>
      <c r="F21" s="165">
        <v>60</v>
      </c>
      <c r="H21">
        <v>33.9</v>
      </c>
      <c r="I21">
        <v>36.200000000000003</v>
      </c>
    </row>
    <row r="22" spans="1:9">
      <c r="A22" t="s">
        <v>263</v>
      </c>
      <c r="B22" s="187">
        <f t="shared" si="1"/>
        <v>32.299999999999997</v>
      </c>
      <c r="C22" s="166">
        <f t="shared" si="5"/>
        <v>11.609907120743035</v>
      </c>
      <c r="D22" s="166">
        <f t="shared" si="6"/>
        <v>48.390092879256969</v>
      </c>
      <c r="E22" s="165">
        <v>6.25</v>
      </c>
      <c r="F22" s="165">
        <v>60</v>
      </c>
      <c r="H22">
        <v>29.1</v>
      </c>
      <c r="I22">
        <v>35.5</v>
      </c>
    </row>
    <row r="23" spans="1:9">
      <c r="A23" t="s">
        <v>264</v>
      </c>
      <c r="B23" s="187">
        <f t="shared" si="1"/>
        <v>26.2</v>
      </c>
      <c r="C23" s="166">
        <f t="shared" si="5"/>
        <v>14.312977099236642</v>
      </c>
      <c r="D23" s="166">
        <f t="shared" si="6"/>
        <v>45.68702290076336</v>
      </c>
      <c r="E23" s="165">
        <v>6.25</v>
      </c>
      <c r="F23" s="165">
        <v>60</v>
      </c>
      <c r="H23">
        <v>23.5</v>
      </c>
      <c r="I23">
        <v>28.9</v>
      </c>
    </row>
    <row r="24" spans="1:9">
      <c r="A24" t="s">
        <v>265</v>
      </c>
      <c r="B24" s="187">
        <f t="shared" si="1"/>
        <v>13.95</v>
      </c>
      <c r="C24" s="166">
        <f t="shared" si="5"/>
        <v>26.881720430107528</v>
      </c>
      <c r="D24" s="166">
        <f t="shared" si="6"/>
        <v>33.118279569892472</v>
      </c>
      <c r="E24" s="165">
        <v>6.25</v>
      </c>
      <c r="F24" s="165">
        <v>60</v>
      </c>
      <c r="H24">
        <v>15.1</v>
      </c>
      <c r="I24">
        <v>12.8</v>
      </c>
    </row>
    <row r="25" spans="1:9">
      <c r="A25" t="s">
        <v>266</v>
      </c>
      <c r="B25" s="187">
        <f t="shared" si="1"/>
        <v>27.65</v>
      </c>
      <c r="C25" s="166">
        <f t="shared" si="5"/>
        <v>13.562386980108499</v>
      </c>
      <c r="D25" s="166">
        <f t="shared" si="6"/>
        <v>46.437613019891501</v>
      </c>
      <c r="E25" s="165">
        <v>6.25</v>
      </c>
      <c r="F25" s="165">
        <v>60</v>
      </c>
      <c r="H25">
        <v>23.7</v>
      </c>
      <c r="I25">
        <v>31.6</v>
      </c>
    </row>
    <row r="26" spans="1:9">
      <c r="A26" t="s">
        <v>307</v>
      </c>
      <c r="B26" s="187">
        <f t="shared" si="1"/>
        <v>51.900000000000006</v>
      </c>
      <c r="C26" s="166">
        <f t="shared" si="5"/>
        <v>7.2254335260115603</v>
      </c>
      <c r="D26" s="166">
        <f t="shared" si="6"/>
        <v>52.774566473988443</v>
      </c>
      <c r="E26" s="165">
        <v>6.25</v>
      </c>
      <c r="F26" s="165">
        <v>60</v>
      </c>
      <c r="H26">
        <v>44.6</v>
      </c>
      <c r="I26">
        <v>59.2</v>
      </c>
    </row>
    <row r="27" spans="1:9">
      <c r="A27" t="s">
        <v>308</v>
      </c>
      <c r="B27" s="187">
        <f t="shared" si="1"/>
        <v>18.399999999999999</v>
      </c>
      <c r="C27" s="166">
        <f t="shared" si="5"/>
        <v>20.380434782608699</v>
      </c>
      <c r="D27" s="166">
        <f t="shared" si="6"/>
        <v>39.619565217391298</v>
      </c>
      <c r="E27" s="165">
        <v>6.25</v>
      </c>
      <c r="F27" s="165">
        <v>60</v>
      </c>
      <c r="H27">
        <v>16.3</v>
      </c>
      <c r="I27">
        <v>20.5</v>
      </c>
    </row>
    <row r="28" spans="1:9">
      <c r="A28" t="s">
        <v>309</v>
      </c>
      <c r="B28" s="187">
        <f t="shared" si="1"/>
        <v>43.6</v>
      </c>
      <c r="C28" s="166">
        <f t="shared" si="5"/>
        <v>8.6009174311926611</v>
      </c>
      <c r="D28" s="166">
        <f t="shared" si="6"/>
        <v>51.399082568807337</v>
      </c>
      <c r="E28" s="165">
        <v>6.25</v>
      </c>
      <c r="F28" s="165">
        <v>60</v>
      </c>
      <c r="H28">
        <v>34.700000000000003</v>
      </c>
      <c r="I28">
        <v>52.5</v>
      </c>
    </row>
    <row r="29" spans="1:9">
      <c r="A29" t="s">
        <v>310</v>
      </c>
      <c r="B29" s="187">
        <f t="shared" si="1"/>
        <v>31.3</v>
      </c>
      <c r="C29" s="166">
        <f t="shared" si="5"/>
        <v>11.980830670926517</v>
      </c>
      <c r="D29" s="166">
        <f t="shared" si="6"/>
        <v>48.019169329073485</v>
      </c>
      <c r="E29" s="165">
        <v>6.25</v>
      </c>
      <c r="F29" s="165">
        <v>60</v>
      </c>
      <c r="H29">
        <v>27.4</v>
      </c>
      <c r="I29">
        <v>35.200000000000003</v>
      </c>
    </row>
    <row r="30" spans="1:9">
      <c r="A30" t="s">
        <v>429</v>
      </c>
      <c r="B30" s="187">
        <f t="shared" si="1"/>
        <v>19.899999999999999</v>
      </c>
      <c r="C30" s="166">
        <f t="shared" si="5"/>
        <v>18.844221105527641</v>
      </c>
      <c r="D30" s="166">
        <f t="shared" si="6"/>
        <v>41.155778894472363</v>
      </c>
      <c r="E30" s="165">
        <v>6.25</v>
      </c>
      <c r="F30" s="165">
        <v>60</v>
      </c>
      <c r="H30">
        <v>15.7</v>
      </c>
      <c r="I30">
        <v>24.1</v>
      </c>
    </row>
    <row r="31" spans="1:9">
      <c r="A31" t="s">
        <v>430</v>
      </c>
      <c r="B31" s="187">
        <f t="shared" si="1"/>
        <v>24.6</v>
      </c>
      <c r="C31" s="166">
        <f t="shared" si="5"/>
        <v>15.243902439024389</v>
      </c>
      <c r="D31" s="166">
        <f t="shared" si="6"/>
        <v>44.756097560975611</v>
      </c>
      <c r="E31" s="165">
        <v>6.25</v>
      </c>
      <c r="F31" s="165">
        <v>60</v>
      </c>
      <c r="H31">
        <v>22.1</v>
      </c>
      <c r="I31">
        <v>27.1</v>
      </c>
    </row>
    <row r="32" spans="1:9">
      <c r="A32" t="s">
        <v>431</v>
      </c>
      <c r="B32" s="187">
        <f t="shared" si="1"/>
        <v>47.25</v>
      </c>
      <c r="C32" s="166">
        <f t="shared" si="5"/>
        <v>7.9365079365079367</v>
      </c>
      <c r="D32" s="166">
        <f t="shared" si="6"/>
        <v>52.063492063492063</v>
      </c>
      <c r="E32" s="165">
        <v>6.25</v>
      </c>
      <c r="F32" s="165">
        <v>60</v>
      </c>
      <c r="H32">
        <v>43.3</v>
      </c>
      <c r="I32">
        <v>51.2</v>
      </c>
    </row>
    <row r="33" spans="1:9">
      <c r="A33" t="s">
        <v>432</v>
      </c>
      <c r="B33" s="187">
        <f t="shared" si="1"/>
        <v>30.4</v>
      </c>
      <c r="C33" s="166">
        <f t="shared" si="5"/>
        <v>12.335526315789474</v>
      </c>
      <c r="D33" s="166">
        <f t="shared" si="6"/>
        <v>47.664473684210527</v>
      </c>
      <c r="E33" s="165">
        <v>6.25</v>
      </c>
      <c r="F33" s="165">
        <v>60</v>
      </c>
      <c r="H33">
        <v>30.1</v>
      </c>
      <c r="I33">
        <v>30.7</v>
      </c>
    </row>
    <row r="34" spans="1:9">
      <c r="A34" t="s">
        <v>433</v>
      </c>
      <c r="B34" s="187">
        <f t="shared" si="1"/>
        <v>25.1</v>
      </c>
      <c r="C34" s="166">
        <f t="shared" si="5"/>
        <v>14.9402390438247</v>
      </c>
      <c r="D34" s="166">
        <f t="shared" si="6"/>
        <v>45.059760956175296</v>
      </c>
      <c r="E34" s="165">
        <v>6.25</v>
      </c>
      <c r="F34" s="165">
        <v>60</v>
      </c>
      <c r="H34">
        <v>25.2</v>
      </c>
      <c r="I34">
        <v>25</v>
      </c>
    </row>
    <row r="35" spans="1:9">
      <c r="A35" t="s">
        <v>434</v>
      </c>
      <c r="B35" s="187">
        <f t="shared" si="1"/>
        <v>67.7</v>
      </c>
      <c r="C35" s="166">
        <f t="shared" si="5"/>
        <v>5.539143279172821</v>
      </c>
      <c r="D35" s="166">
        <f t="shared" si="6"/>
        <v>54.460856720827181</v>
      </c>
      <c r="E35" s="165">
        <v>6.25</v>
      </c>
      <c r="F35" s="165">
        <v>60</v>
      </c>
      <c r="H35">
        <v>19.600000000000001</v>
      </c>
      <c r="I35">
        <v>115.8</v>
      </c>
    </row>
    <row r="36" spans="1:9">
      <c r="A36" t="s">
        <v>435</v>
      </c>
      <c r="B36" s="187">
        <f t="shared" si="1"/>
        <v>35.5</v>
      </c>
      <c r="C36" s="166">
        <f t="shared" si="5"/>
        <v>10.56338028169014</v>
      </c>
      <c r="D36" s="166">
        <f t="shared" si="6"/>
        <v>49.436619718309856</v>
      </c>
      <c r="E36" s="165">
        <v>6.25</v>
      </c>
      <c r="F36" s="165">
        <v>60</v>
      </c>
      <c r="H36">
        <v>34.700000000000003</v>
      </c>
      <c r="I36">
        <v>36.299999999999997</v>
      </c>
    </row>
    <row r="37" spans="1:9">
      <c r="A37" t="s">
        <v>436</v>
      </c>
      <c r="B37" s="187">
        <f t="shared" si="1"/>
        <v>30.299999999999997</v>
      </c>
      <c r="C37" s="166">
        <f t="shared" si="5"/>
        <v>12.376237623762377</v>
      </c>
      <c r="D37" s="166">
        <f t="shared" si="6"/>
        <v>47.623762376237622</v>
      </c>
      <c r="E37" s="165">
        <v>6.25</v>
      </c>
      <c r="F37" s="165">
        <v>60</v>
      </c>
      <c r="H37">
        <v>29.7</v>
      </c>
      <c r="I37">
        <v>30.9</v>
      </c>
    </row>
    <row r="38" spans="1:9" s="194" customFormat="1">
      <c r="A38" s="194">
        <v>1</v>
      </c>
      <c r="B38" s="195">
        <f t="shared" ref="B38:B45" si="7">AVERAGE(H38:I38)</f>
        <v>8.3000000000000007</v>
      </c>
      <c r="C38" s="196">
        <f t="shared" ref="C38:C45" si="8">(E38*F38)/B38</f>
        <v>45.180722891566262</v>
      </c>
      <c r="D38" s="196">
        <f t="shared" ref="D38:D45" si="9">F38-C38</f>
        <v>14.819277108433738</v>
      </c>
      <c r="E38" s="197">
        <v>6.25</v>
      </c>
      <c r="F38" s="197">
        <v>60</v>
      </c>
      <c r="H38" s="194">
        <v>8.1999999999999993</v>
      </c>
      <c r="I38" s="194">
        <v>8.4</v>
      </c>
    </row>
    <row r="39" spans="1:9" s="194" customFormat="1">
      <c r="A39" s="194">
        <v>2</v>
      </c>
      <c r="B39" s="195">
        <f t="shared" si="7"/>
        <v>10.55</v>
      </c>
      <c r="C39" s="196">
        <f t="shared" si="8"/>
        <v>35.545023696682463</v>
      </c>
      <c r="D39" s="196">
        <f t="shared" si="9"/>
        <v>24.454976303317537</v>
      </c>
      <c r="E39" s="197">
        <v>6.25</v>
      </c>
      <c r="F39" s="197">
        <v>60</v>
      </c>
      <c r="H39" s="194">
        <v>10.5</v>
      </c>
      <c r="I39" s="194">
        <v>10.6</v>
      </c>
    </row>
    <row r="40" spans="1:9" s="194" customFormat="1">
      <c r="A40" s="194">
        <v>3</v>
      </c>
      <c r="B40" s="195">
        <f t="shared" si="7"/>
        <v>3.5</v>
      </c>
      <c r="C40" s="196">
        <f t="shared" si="8"/>
        <v>107.14285714285714</v>
      </c>
      <c r="D40" s="196">
        <f t="shared" si="9"/>
        <v>-47.142857142857139</v>
      </c>
      <c r="E40" s="197">
        <v>6.25</v>
      </c>
      <c r="F40" s="197">
        <v>60</v>
      </c>
      <c r="H40" s="194">
        <v>3.2</v>
      </c>
      <c r="I40" s="194">
        <v>3.8</v>
      </c>
    </row>
    <row r="41" spans="1:9" s="194" customFormat="1">
      <c r="A41" s="194">
        <v>4</v>
      </c>
      <c r="B41" s="195">
        <f t="shared" si="7"/>
        <v>3.3499999999999996</v>
      </c>
      <c r="C41" s="196">
        <f t="shared" si="8"/>
        <v>111.9402985074627</v>
      </c>
      <c r="D41" s="196">
        <f t="shared" si="9"/>
        <v>-51.9402985074627</v>
      </c>
      <c r="E41" s="197">
        <v>6.25</v>
      </c>
      <c r="F41" s="197">
        <v>60</v>
      </c>
      <c r="H41" s="194">
        <v>2.1</v>
      </c>
      <c r="I41" s="194">
        <v>4.5999999999999996</v>
      </c>
    </row>
    <row r="42" spans="1:9" s="194" customFormat="1">
      <c r="A42" s="194">
        <v>5</v>
      </c>
      <c r="B42" s="195">
        <f t="shared" si="7"/>
        <v>15.95</v>
      </c>
      <c r="C42" s="196">
        <f t="shared" si="8"/>
        <v>23.510971786833856</v>
      </c>
      <c r="D42" s="196">
        <f t="shared" si="9"/>
        <v>36.489028213166144</v>
      </c>
      <c r="E42" s="197">
        <v>6.25</v>
      </c>
      <c r="F42" s="197">
        <v>60</v>
      </c>
      <c r="H42" s="194">
        <v>16</v>
      </c>
      <c r="I42" s="194">
        <v>15.9</v>
      </c>
    </row>
    <row r="43" spans="1:9" s="194" customFormat="1">
      <c r="A43" s="194">
        <v>6</v>
      </c>
      <c r="B43" s="195">
        <f t="shared" si="7"/>
        <v>17.700000000000003</v>
      </c>
      <c r="C43" s="196">
        <f t="shared" si="8"/>
        <v>21.186440677966097</v>
      </c>
      <c r="D43" s="196">
        <f t="shared" si="9"/>
        <v>38.813559322033903</v>
      </c>
      <c r="E43" s="197">
        <v>6.25</v>
      </c>
      <c r="F43" s="197">
        <v>60</v>
      </c>
      <c r="H43" s="194">
        <v>15.8</v>
      </c>
      <c r="I43" s="194">
        <v>19.600000000000001</v>
      </c>
    </row>
    <row r="44" spans="1:9" s="194" customFormat="1">
      <c r="A44" s="194">
        <v>7</v>
      </c>
      <c r="B44" s="195">
        <f t="shared" si="7"/>
        <v>1.7000000000000002</v>
      </c>
      <c r="C44" s="196">
        <f t="shared" si="8"/>
        <v>220.58823529411762</v>
      </c>
      <c r="D44" s="196">
        <f t="shared" si="9"/>
        <v>-160.58823529411762</v>
      </c>
      <c r="E44" s="197">
        <v>6.25</v>
      </c>
      <c r="F44" s="197">
        <v>60</v>
      </c>
      <c r="H44" s="194">
        <v>1.2</v>
      </c>
      <c r="I44" s="194">
        <v>2.2000000000000002</v>
      </c>
    </row>
    <row r="45" spans="1:9" s="194" customFormat="1">
      <c r="A45" s="194">
        <v>8</v>
      </c>
      <c r="B45" s="195">
        <f t="shared" si="7"/>
        <v>4.5</v>
      </c>
      <c r="C45" s="196">
        <f t="shared" si="8"/>
        <v>83.333333333333329</v>
      </c>
      <c r="D45" s="196">
        <f t="shared" si="9"/>
        <v>-23.333333333333329</v>
      </c>
      <c r="E45" s="197">
        <v>6.25</v>
      </c>
      <c r="F45" s="197">
        <v>60</v>
      </c>
      <c r="H45" s="194">
        <v>4.2</v>
      </c>
      <c r="I45" s="194">
        <v>4.8</v>
      </c>
    </row>
    <row r="46" spans="1:9">
      <c r="A46" t="s">
        <v>578</v>
      </c>
      <c r="B46" s="187">
        <f t="shared" ref="B46:B51" si="10">AVERAGE(H46:I46)</f>
        <v>35.75</v>
      </c>
      <c r="C46" s="166">
        <f t="shared" ref="C46:C51" si="11">(E46*F46)/B46</f>
        <v>10.48951048951049</v>
      </c>
      <c r="D46" s="166">
        <f t="shared" ref="D46:D51" si="12">F46-C46</f>
        <v>49.510489510489506</v>
      </c>
      <c r="E46" s="165">
        <v>6.25</v>
      </c>
      <c r="F46" s="165">
        <v>60</v>
      </c>
      <c r="H46">
        <v>33.799999999999997</v>
      </c>
      <c r="I46">
        <v>37.700000000000003</v>
      </c>
    </row>
    <row r="47" spans="1:9">
      <c r="A47" t="s">
        <v>579</v>
      </c>
      <c r="B47" s="187">
        <f t="shared" si="10"/>
        <v>25.75</v>
      </c>
      <c r="C47" s="166">
        <f t="shared" si="11"/>
        <v>14.563106796116505</v>
      </c>
      <c r="D47" s="166">
        <f t="shared" si="12"/>
        <v>45.436893203883493</v>
      </c>
      <c r="E47" s="165">
        <v>6.25</v>
      </c>
      <c r="F47" s="165">
        <v>60</v>
      </c>
      <c r="H47">
        <v>26.5</v>
      </c>
      <c r="I47">
        <v>25</v>
      </c>
    </row>
    <row r="48" spans="1:9">
      <c r="A48" t="s">
        <v>580</v>
      </c>
      <c r="B48" s="187">
        <f t="shared" si="10"/>
        <v>26.549999999999997</v>
      </c>
      <c r="C48" s="166">
        <f t="shared" si="11"/>
        <v>14.124293785310735</v>
      </c>
      <c r="D48" s="166">
        <f t="shared" si="12"/>
        <v>45.875706214689266</v>
      </c>
      <c r="E48" s="165">
        <v>6.25</v>
      </c>
      <c r="F48" s="165">
        <v>60</v>
      </c>
      <c r="H48">
        <v>24.9</v>
      </c>
      <c r="I48">
        <v>28.2</v>
      </c>
    </row>
    <row r="49" spans="1:9">
      <c r="A49" t="s">
        <v>581</v>
      </c>
      <c r="B49" s="187">
        <f t="shared" si="10"/>
        <v>15.45</v>
      </c>
      <c r="C49" s="166">
        <f t="shared" si="11"/>
        <v>24.271844660194176</v>
      </c>
      <c r="D49" s="166">
        <f t="shared" si="12"/>
        <v>35.728155339805824</v>
      </c>
      <c r="E49" s="165">
        <v>6.25</v>
      </c>
      <c r="F49" s="165">
        <v>60</v>
      </c>
      <c r="H49">
        <v>16.899999999999999</v>
      </c>
      <c r="I49">
        <v>14</v>
      </c>
    </row>
    <row r="50" spans="1:9">
      <c r="A50" t="s">
        <v>582</v>
      </c>
      <c r="B50" s="187">
        <f t="shared" si="10"/>
        <v>18.649999999999999</v>
      </c>
      <c r="C50" s="166">
        <f t="shared" si="11"/>
        <v>20.107238605898125</v>
      </c>
      <c r="D50" s="166">
        <f t="shared" si="12"/>
        <v>39.892761394101875</v>
      </c>
      <c r="E50" s="165">
        <v>6.25</v>
      </c>
      <c r="F50" s="165">
        <v>60</v>
      </c>
      <c r="H50">
        <v>18.2</v>
      </c>
      <c r="I50">
        <v>19.100000000000001</v>
      </c>
    </row>
    <row r="51" spans="1:9">
      <c r="A51" t="s">
        <v>583</v>
      </c>
      <c r="B51" s="187">
        <f t="shared" si="10"/>
        <v>21</v>
      </c>
      <c r="C51" s="166">
        <f t="shared" si="11"/>
        <v>17.857142857142858</v>
      </c>
      <c r="D51" s="166">
        <f t="shared" si="12"/>
        <v>42.142857142857139</v>
      </c>
      <c r="E51" s="165">
        <v>6.25</v>
      </c>
      <c r="F51" s="165">
        <v>60</v>
      </c>
      <c r="H51">
        <v>19.600000000000001</v>
      </c>
      <c r="I51">
        <v>22.4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CAAEE-0900-4978-83A3-2CEBCB83FFFA}">
  <sheetPr>
    <pageSetUpPr fitToPage="1"/>
  </sheetPr>
  <dimension ref="A1:M55"/>
  <sheetViews>
    <sheetView topLeftCell="A6" workbookViewId="0">
      <selection activeCell="B33" sqref="B33"/>
    </sheetView>
  </sheetViews>
  <sheetFormatPr baseColWidth="10" defaultColWidth="8.83203125" defaultRowHeight="15"/>
  <cols>
    <col min="1" max="1" width="54.83203125" customWidth="1"/>
    <col min="2" max="2" width="11.5" customWidth="1"/>
    <col min="3" max="3" width="12.5" customWidth="1"/>
    <col min="4" max="4" width="7" customWidth="1"/>
    <col min="5" max="5" width="19.1640625" bestFit="1" customWidth="1"/>
    <col min="6" max="7" width="14.1640625" customWidth="1"/>
    <col min="10" max="10" width="10.5" customWidth="1"/>
    <col min="11" max="11" width="12" bestFit="1" customWidth="1"/>
  </cols>
  <sheetData>
    <row r="1" spans="1:13" ht="16">
      <c r="A1" s="204" t="s">
        <v>46</v>
      </c>
      <c r="B1" s="205"/>
      <c r="C1" s="205"/>
      <c r="D1" s="205"/>
      <c r="E1" s="205"/>
      <c r="F1" s="205"/>
      <c r="G1" s="61"/>
    </row>
    <row r="2" spans="1:13" ht="16">
      <c r="A2" s="62"/>
      <c r="B2" s="63"/>
      <c r="C2" s="63"/>
      <c r="D2" s="63"/>
      <c r="E2" s="63"/>
      <c r="F2" s="63"/>
      <c r="G2" s="64"/>
    </row>
    <row r="3" spans="1:13">
      <c r="A3" s="206" t="s">
        <v>135</v>
      </c>
      <c r="B3" s="207"/>
      <c r="C3" s="207"/>
      <c r="D3" s="207"/>
      <c r="E3" s="207"/>
      <c r="F3" s="207"/>
      <c r="G3" s="65"/>
    </row>
    <row r="4" spans="1:13">
      <c r="A4" s="66" t="s">
        <v>258</v>
      </c>
      <c r="B4" s="67"/>
      <c r="C4" s="68"/>
      <c r="D4" s="208" t="s">
        <v>47</v>
      </c>
      <c r="E4" s="208"/>
      <c r="F4" s="208"/>
      <c r="G4" s="69"/>
    </row>
    <row r="5" spans="1:13" ht="20">
      <c r="A5" s="70" t="s">
        <v>402</v>
      </c>
      <c r="B5" s="67"/>
      <c r="C5" s="67"/>
      <c r="D5" s="67"/>
      <c r="E5" s="67"/>
      <c r="F5" s="67"/>
      <c r="G5" s="71"/>
    </row>
    <row r="6" spans="1:13" ht="16">
      <c r="A6" s="72" t="s">
        <v>403</v>
      </c>
      <c r="B6" s="67"/>
      <c r="C6" s="67"/>
      <c r="D6" s="67"/>
      <c r="E6" s="73"/>
      <c r="F6" s="74"/>
      <c r="G6" s="75"/>
    </row>
    <row r="7" spans="1:13" ht="43" thickBot="1">
      <c r="A7" s="76" t="s">
        <v>48</v>
      </c>
      <c r="B7" s="77" t="s">
        <v>49</v>
      </c>
      <c r="C7" s="77" t="s">
        <v>50</v>
      </c>
      <c r="E7" s="78"/>
      <c r="F7" s="79"/>
      <c r="G7" s="69"/>
    </row>
    <row r="8" spans="1:13">
      <c r="A8" s="80" t="s">
        <v>129</v>
      </c>
      <c r="B8" s="81">
        <v>5</v>
      </c>
      <c r="C8" s="81" t="s">
        <v>52</v>
      </c>
      <c r="D8" s="67"/>
      <c r="E8" s="67"/>
      <c r="F8" s="82"/>
      <c r="G8" s="83"/>
    </row>
    <row r="9" spans="1:13">
      <c r="A9" s="80" t="s">
        <v>53</v>
      </c>
      <c r="B9" s="81">
        <v>0.5</v>
      </c>
      <c r="C9" s="81" t="s">
        <v>54</v>
      </c>
      <c r="D9" s="67"/>
      <c r="E9" s="67"/>
      <c r="F9" s="82"/>
      <c r="G9" s="83"/>
    </row>
    <row r="10" spans="1:13" ht="16" thickBot="1">
      <c r="A10" s="84" t="s">
        <v>55</v>
      </c>
      <c r="B10" s="85"/>
      <c r="C10" s="85" t="s">
        <v>56</v>
      </c>
      <c r="D10" s="67"/>
      <c r="E10" s="67"/>
      <c r="F10" s="82"/>
      <c r="G10" s="83"/>
    </row>
    <row r="11" spans="1:13" ht="16" thickBot="1">
      <c r="A11" s="86" t="s">
        <v>57</v>
      </c>
      <c r="B11" s="81">
        <f>SUM(B8:B10)</f>
        <v>5.5</v>
      </c>
      <c r="C11" s="81"/>
      <c r="D11" s="67"/>
      <c r="E11" s="67"/>
      <c r="F11" s="82"/>
      <c r="G11" s="71"/>
      <c r="J11" t="s">
        <v>58</v>
      </c>
      <c r="K11" t="s">
        <v>123</v>
      </c>
      <c r="L11" s="87" t="s">
        <v>59</v>
      </c>
    </row>
    <row r="12" spans="1:13">
      <c r="A12" s="80"/>
      <c r="B12" s="81"/>
      <c r="C12" s="81"/>
      <c r="D12" s="67"/>
      <c r="E12" s="67"/>
      <c r="F12" s="82"/>
      <c r="G12" s="71"/>
      <c r="I12" s="88" t="s">
        <v>60</v>
      </c>
      <c r="J12" s="89">
        <v>21</v>
      </c>
      <c r="K12" s="90">
        <f>J12*5</f>
        <v>105</v>
      </c>
      <c r="L12" s="91">
        <f>K12+$M$12</f>
        <v>113</v>
      </c>
      <c r="M12">
        <v>8</v>
      </c>
    </row>
    <row r="13" spans="1:13">
      <c r="A13" s="92" t="s">
        <v>61</v>
      </c>
      <c r="B13" s="93">
        <v>5</v>
      </c>
      <c r="C13" s="93" t="s">
        <v>62</v>
      </c>
      <c r="D13" s="94"/>
      <c r="E13" s="95"/>
      <c r="F13" s="82"/>
      <c r="G13" s="96"/>
      <c r="I13" s="88" t="s">
        <v>63</v>
      </c>
      <c r="J13" s="89">
        <v>21</v>
      </c>
      <c r="K13" s="90">
        <f t="shared" ref="K13:K19" si="0">J13*5</f>
        <v>105</v>
      </c>
      <c r="L13" s="97">
        <f t="shared" ref="L13:L19" si="1">K13+$M$12</f>
        <v>113</v>
      </c>
    </row>
    <row r="14" spans="1:13">
      <c r="A14" s="80"/>
      <c r="B14" s="81"/>
      <c r="C14" s="81"/>
      <c r="D14" s="67"/>
      <c r="E14" s="67"/>
      <c r="F14" s="67"/>
      <c r="G14" s="71"/>
      <c r="I14" s="88" t="s">
        <v>64</v>
      </c>
      <c r="J14" s="89">
        <v>18</v>
      </c>
      <c r="K14" s="90">
        <f t="shared" si="0"/>
        <v>90</v>
      </c>
      <c r="L14" s="97">
        <f t="shared" si="1"/>
        <v>98</v>
      </c>
    </row>
    <row r="15" spans="1:13">
      <c r="A15" s="86" t="s">
        <v>57</v>
      </c>
      <c r="B15" s="81">
        <f>SUM(B11,B13)</f>
        <v>10.5</v>
      </c>
      <c r="C15" s="81"/>
      <c r="D15" s="67"/>
      <c r="E15" s="98"/>
      <c r="F15" s="81"/>
      <c r="G15" s="71"/>
      <c r="I15" s="88" t="s">
        <v>65</v>
      </c>
      <c r="J15" s="89">
        <v>18</v>
      </c>
      <c r="K15" s="90">
        <f t="shared" si="0"/>
        <v>90</v>
      </c>
      <c r="L15" s="97">
        <f t="shared" si="1"/>
        <v>98</v>
      </c>
    </row>
    <row r="16" spans="1:13">
      <c r="A16" s="80"/>
      <c r="B16" s="81"/>
      <c r="C16" s="81"/>
      <c r="D16" s="67"/>
      <c r="E16" s="67"/>
      <c r="F16" s="67"/>
      <c r="G16" s="71"/>
      <c r="I16" s="88" t="s">
        <v>66</v>
      </c>
      <c r="J16" s="89">
        <v>18</v>
      </c>
      <c r="K16" s="90">
        <f t="shared" si="0"/>
        <v>90</v>
      </c>
      <c r="L16" s="97">
        <f t="shared" si="1"/>
        <v>98</v>
      </c>
    </row>
    <row r="17" spans="1:12">
      <c r="A17" s="92" t="s">
        <v>67</v>
      </c>
      <c r="B17" s="81"/>
      <c r="C17" s="81"/>
      <c r="D17" s="67"/>
      <c r="E17" s="67"/>
      <c r="F17" s="67"/>
      <c r="G17" s="71"/>
      <c r="I17" s="88" t="s">
        <v>68</v>
      </c>
      <c r="J17" s="89">
        <v>18</v>
      </c>
      <c r="K17" s="90">
        <f t="shared" si="0"/>
        <v>90</v>
      </c>
      <c r="L17" s="97">
        <f t="shared" si="1"/>
        <v>98</v>
      </c>
    </row>
    <row r="18" spans="1:12" ht="16" thickBot="1">
      <c r="A18" s="76" t="s">
        <v>48</v>
      </c>
      <c r="B18" s="77"/>
      <c r="C18" s="77" t="s">
        <v>69</v>
      </c>
      <c r="D18" s="67"/>
      <c r="E18" s="67"/>
      <c r="F18" s="67"/>
      <c r="G18" s="69"/>
      <c r="I18" s="88" t="s">
        <v>70</v>
      </c>
      <c r="J18" s="89">
        <v>18</v>
      </c>
      <c r="K18" s="90">
        <f t="shared" si="0"/>
        <v>90</v>
      </c>
      <c r="L18" s="97">
        <f t="shared" si="1"/>
        <v>98</v>
      </c>
    </row>
    <row r="19" spans="1:12" ht="16" thickBot="1">
      <c r="A19" s="80" t="s">
        <v>129</v>
      </c>
      <c r="B19" s="99"/>
      <c r="C19" s="99">
        <f>3*B8</f>
        <v>15</v>
      </c>
      <c r="D19" s="67"/>
      <c r="E19" s="67"/>
      <c r="F19" s="67"/>
      <c r="G19" s="100"/>
      <c r="I19" s="88" t="s">
        <v>71</v>
      </c>
      <c r="J19" s="89">
        <v>18</v>
      </c>
      <c r="K19" s="90">
        <f t="shared" si="0"/>
        <v>90</v>
      </c>
      <c r="L19" s="101">
        <f t="shared" si="1"/>
        <v>98</v>
      </c>
    </row>
    <row r="20" spans="1:12">
      <c r="A20" s="80" t="s">
        <v>53</v>
      </c>
      <c r="B20" s="102"/>
      <c r="C20" s="102">
        <f t="shared" ref="C20:C21" si="2">3*B9</f>
        <v>1.5</v>
      </c>
      <c r="D20" s="67"/>
      <c r="E20" s="67"/>
      <c r="F20" s="67"/>
      <c r="G20" s="100"/>
      <c r="J20" s="88" t="s">
        <v>72</v>
      </c>
      <c r="K20" s="87">
        <f>SUM(K12:K19)</f>
        <v>750</v>
      </c>
      <c r="L20" s="87">
        <f>SUM(L12:L19)</f>
        <v>814</v>
      </c>
    </row>
    <row r="21" spans="1:12" ht="16" thickBot="1">
      <c r="A21" s="84" t="s">
        <v>73</v>
      </c>
      <c r="B21" s="103"/>
      <c r="C21" s="103">
        <f t="shared" si="2"/>
        <v>0</v>
      </c>
      <c r="D21" s="67"/>
      <c r="E21" s="67"/>
      <c r="F21" s="67"/>
      <c r="G21" s="100"/>
      <c r="J21" s="88" t="s">
        <v>74</v>
      </c>
      <c r="K21" s="104">
        <f>L20-K20</f>
        <v>64</v>
      </c>
    </row>
    <row r="22" spans="1:12">
      <c r="A22" s="86" t="s">
        <v>57</v>
      </c>
      <c r="B22" s="99"/>
      <c r="C22" s="99">
        <f>SUM(C19:C21)</f>
        <v>16.5</v>
      </c>
      <c r="D22" s="67"/>
      <c r="E22" s="67"/>
      <c r="F22" s="67"/>
      <c r="G22" s="100"/>
      <c r="J22" s="88" t="s">
        <v>75</v>
      </c>
      <c r="K22" s="87">
        <f>K21/8</f>
        <v>8</v>
      </c>
    </row>
    <row r="23" spans="1:12">
      <c r="A23" s="80"/>
      <c r="B23" s="105"/>
      <c r="C23" s="105">
        <f>(C19*0.025)+C19</f>
        <v>15.375</v>
      </c>
      <c r="D23" s="67"/>
      <c r="E23" s="67"/>
      <c r="F23" s="67"/>
      <c r="G23" s="106"/>
    </row>
    <row r="24" spans="1:12">
      <c r="A24" s="80" t="s">
        <v>76</v>
      </c>
      <c r="B24" s="105"/>
      <c r="C24" s="107">
        <f>(C20*0.025)+C20</f>
        <v>1.5375000000000001</v>
      </c>
      <c r="D24" s="67"/>
      <c r="E24" s="67"/>
      <c r="F24" s="67"/>
      <c r="G24" s="106"/>
    </row>
    <row r="25" spans="1:12">
      <c r="A25" s="80"/>
      <c r="B25" s="105"/>
      <c r="C25" s="107">
        <f>(C21*0.025)+C21</f>
        <v>0</v>
      </c>
      <c r="D25" s="67"/>
      <c r="E25" s="67"/>
      <c r="F25" s="67"/>
      <c r="G25" s="106"/>
    </row>
    <row r="26" spans="1:12">
      <c r="A26" s="108" t="s">
        <v>77</v>
      </c>
      <c r="B26" s="99"/>
      <c r="C26" s="99">
        <f>($B$15*3)</f>
        <v>31.5</v>
      </c>
      <c r="D26" s="99"/>
      <c r="E26" s="99"/>
      <c r="F26" s="67"/>
      <c r="G26" s="100"/>
    </row>
    <row r="27" spans="1:12">
      <c r="A27" s="108"/>
      <c r="B27" s="109">
        <f>($B$15*2)+(($B$15*2)*0.075)</f>
        <v>22.574999999999999</v>
      </c>
      <c r="C27" s="109">
        <f>($B$15*3)+(($B$15*3)*0.075)</f>
        <v>33.862499999999997</v>
      </c>
      <c r="D27" s="67"/>
      <c r="E27" s="67"/>
      <c r="F27" s="67"/>
      <c r="G27" s="71"/>
    </row>
    <row r="28" spans="1:12">
      <c r="A28" s="209" t="s">
        <v>78</v>
      </c>
      <c r="B28" s="210"/>
      <c r="C28" s="210"/>
      <c r="D28" s="210"/>
      <c r="E28" s="210"/>
      <c r="F28" s="210"/>
      <c r="G28" s="110"/>
    </row>
    <row r="29" spans="1:12">
      <c r="A29" s="111"/>
      <c r="B29" s="112"/>
      <c r="C29" s="113"/>
      <c r="D29" s="113"/>
      <c r="E29" s="113"/>
      <c r="F29" s="113"/>
      <c r="G29" s="114"/>
    </row>
    <row r="30" spans="1:12">
      <c r="A30" s="115" t="s">
        <v>79</v>
      </c>
      <c r="B30" s="211"/>
      <c r="C30" s="211"/>
      <c r="D30" s="211"/>
      <c r="E30" s="211"/>
      <c r="F30" s="211"/>
      <c r="G30" s="116"/>
    </row>
    <row r="31" spans="1:12">
      <c r="A31" s="117"/>
      <c r="B31" s="118"/>
      <c r="C31" s="118"/>
      <c r="D31" s="118"/>
      <c r="E31" s="118"/>
      <c r="F31" s="119"/>
      <c r="G31" s="120"/>
    </row>
    <row r="32" spans="1:12">
      <c r="A32" s="121" t="s">
        <v>80</v>
      </c>
      <c r="B32" s="122">
        <v>50</v>
      </c>
      <c r="C32" s="118"/>
      <c r="D32" s="118"/>
      <c r="E32" s="118"/>
      <c r="F32" s="119"/>
      <c r="G32" s="120"/>
    </row>
    <row r="33" spans="1:7">
      <c r="A33" s="121" t="s">
        <v>81</v>
      </c>
      <c r="B33" s="122">
        <v>3</v>
      </c>
      <c r="C33" s="119"/>
      <c r="D33" s="119"/>
      <c r="E33" s="119"/>
      <c r="F33" s="119"/>
      <c r="G33" s="120"/>
    </row>
    <row r="34" spans="1:7">
      <c r="A34" s="117"/>
      <c r="B34" s="118"/>
      <c r="C34" s="118"/>
      <c r="D34" s="118"/>
      <c r="E34" s="118"/>
      <c r="F34" s="119"/>
      <c r="G34" s="120"/>
    </row>
    <row r="35" spans="1:7">
      <c r="A35" s="117"/>
      <c r="B35" s="119"/>
      <c r="C35" s="119"/>
      <c r="D35" s="119"/>
      <c r="E35" s="119"/>
      <c r="F35" s="119"/>
      <c r="G35" s="120"/>
    </row>
    <row r="36" spans="1:7">
      <c r="A36" s="117" t="s">
        <v>82</v>
      </c>
      <c r="B36" s="119"/>
      <c r="C36" s="119"/>
      <c r="D36" s="119"/>
      <c r="E36" s="119"/>
      <c r="F36" s="119"/>
      <c r="G36" s="120"/>
    </row>
    <row r="37" spans="1:7" ht="16" thickBot="1">
      <c r="A37" s="123" t="s">
        <v>83</v>
      </c>
      <c r="B37" s="124" t="s">
        <v>84</v>
      </c>
      <c r="C37" s="118"/>
      <c r="D37" s="118"/>
      <c r="E37" s="118"/>
      <c r="F37" s="119"/>
      <c r="G37" s="120"/>
    </row>
    <row r="38" spans="1:7">
      <c r="A38" s="117" t="s">
        <v>51</v>
      </c>
      <c r="B38" s="125">
        <f>(($B$32+3)*C23)</f>
        <v>814.875</v>
      </c>
      <c r="C38" s="126"/>
      <c r="D38" s="126"/>
      <c r="E38" s="126"/>
      <c r="F38" s="119"/>
      <c r="G38" s="120"/>
    </row>
    <row r="39" spans="1:7">
      <c r="A39" s="117" t="s">
        <v>53</v>
      </c>
      <c r="B39" s="125">
        <f>(($B$32+3)*C24)</f>
        <v>81.487500000000011</v>
      </c>
      <c r="C39" s="126"/>
      <c r="D39" s="126"/>
      <c r="E39" s="126"/>
      <c r="F39" s="119"/>
      <c r="G39" s="120"/>
    </row>
    <row r="40" spans="1:7" ht="16" thickBot="1">
      <c r="A40" s="127" t="s">
        <v>73</v>
      </c>
      <c r="B40" s="128">
        <f>($B$32+3)*C25</f>
        <v>0</v>
      </c>
      <c r="C40" s="126"/>
      <c r="D40" s="126"/>
      <c r="E40" s="126"/>
      <c r="F40" s="119"/>
      <c r="G40" s="120"/>
    </row>
    <row r="41" spans="1:7">
      <c r="A41" s="129" t="s">
        <v>57</v>
      </c>
      <c r="B41" s="126">
        <f>SUM(B38:B40)</f>
        <v>896.36249999999995</v>
      </c>
      <c r="C41" s="126"/>
      <c r="D41" s="126"/>
      <c r="E41" s="126"/>
      <c r="F41" s="130"/>
      <c r="G41" s="120"/>
    </row>
    <row r="42" spans="1:7" ht="16">
      <c r="A42" s="131" t="s">
        <v>85</v>
      </c>
      <c r="B42" s="119"/>
      <c r="C42" s="119"/>
      <c r="D42" s="119"/>
      <c r="E42" s="119"/>
      <c r="F42" s="119"/>
      <c r="G42" s="120"/>
    </row>
    <row r="43" spans="1:7">
      <c r="A43" s="121" t="s">
        <v>86</v>
      </c>
      <c r="B43" s="119"/>
      <c r="C43" s="119"/>
      <c r="D43" s="119"/>
      <c r="E43" s="119"/>
      <c r="F43" s="119"/>
      <c r="G43" s="120"/>
    </row>
    <row r="44" spans="1:7">
      <c r="A44" s="132" t="s">
        <v>124</v>
      </c>
      <c r="B44" s="119"/>
      <c r="C44" s="119"/>
      <c r="D44" s="119"/>
      <c r="E44" s="119"/>
      <c r="F44" s="119"/>
      <c r="G44" s="120"/>
    </row>
    <row r="45" spans="1:7">
      <c r="A45" s="121" t="s">
        <v>125</v>
      </c>
      <c r="B45" s="126"/>
      <c r="C45" s="126"/>
      <c r="D45" s="126"/>
      <c r="E45" s="126"/>
      <c r="F45" s="119"/>
      <c r="G45" s="120"/>
    </row>
    <row r="46" spans="1:7">
      <c r="A46" s="121" t="s">
        <v>126</v>
      </c>
      <c r="B46" s="133"/>
      <c r="C46" s="133"/>
      <c r="D46" s="119"/>
      <c r="E46" s="119"/>
      <c r="F46" s="119"/>
      <c r="G46" s="120"/>
    </row>
    <row r="47" spans="1:7">
      <c r="A47" s="121" t="s">
        <v>87</v>
      </c>
      <c r="B47" s="133"/>
      <c r="C47" s="133"/>
      <c r="D47" s="119"/>
      <c r="E47" s="119"/>
      <c r="F47" s="119"/>
      <c r="G47" s="120"/>
    </row>
    <row r="48" spans="1:7">
      <c r="A48" s="121" t="s">
        <v>88</v>
      </c>
      <c r="B48" s="118"/>
      <c r="C48" s="119"/>
      <c r="D48" s="119"/>
      <c r="E48" s="119"/>
      <c r="F48" s="119"/>
      <c r="G48" s="120"/>
    </row>
    <row r="49" spans="1:7">
      <c r="A49" s="134" t="s">
        <v>89</v>
      </c>
      <c r="B49" s="135"/>
      <c r="C49" s="135"/>
      <c r="D49" s="135"/>
      <c r="E49" s="135"/>
      <c r="F49" s="135"/>
      <c r="G49" s="136"/>
    </row>
    <row r="50" spans="1:7" ht="16" thickBot="1">
      <c r="A50" s="137" t="s">
        <v>127</v>
      </c>
      <c r="B50" s="138" t="s">
        <v>90</v>
      </c>
      <c r="C50" s="135"/>
      <c r="D50" s="135"/>
      <c r="E50" s="135"/>
      <c r="F50" s="135"/>
      <c r="G50" s="136"/>
    </row>
    <row r="51" spans="1:7" ht="16" thickBot="1">
      <c r="A51" s="137" t="s">
        <v>91</v>
      </c>
      <c r="B51" s="139" t="s">
        <v>92</v>
      </c>
      <c r="C51" s="140" t="s">
        <v>93</v>
      </c>
      <c r="D51" s="141" t="s">
        <v>94</v>
      </c>
      <c r="E51" s="142" t="s">
        <v>134</v>
      </c>
      <c r="F51" s="135"/>
      <c r="G51" s="136"/>
    </row>
    <row r="52" spans="1:7">
      <c r="A52" s="137" t="s">
        <v>128</v>
      </c>
      <c r="B52" s="143" t="s">
        <v>95</v>
      </c>
      <c r="C52" s="144">
        <v>50</v>
      </c>
      <c r="D52" s="145" t="s">
        <v>130</v>
      </c>
      <c r="E52" s="142"/>
      <c r="F52" s="135"/>
      <c r="G52" s="136"/>
    </row>
    <row r="53" spans="1:7">
      <c r="A53" s="137"/>
      <c r="B53" s="143" t="s">
        <v>95</v>
      </c>
      <c r="C53" s="144">
        <v>95</v>
      </c>
      <c r="D53" s="145" t="s">
        <v>131</v>
      </c>
      <c r="E53" s="142"/>
      <c r="F53" s="135"/>
      <c r="G53" s="136"/>
    </row>
    <row r="54" spans="1:7">
      <c r="A54" s="146"/>
      <c r="B54" s="202" t="s">
        <v>96</v>
      </c>
      <c r="C54" s="147">
        <v>95</v>
      </c>
      <c r="D54" s="148" t="s">
        <v>132</v>
      </c>
      <c r="E54" s="142"/>
      <c r="F54" s="135"/>
      <c r="G54" s="136"/>
    </row>
    <row r="55" spans="1:7" ht="16" thickBot="1">
      <c r="A55" s="149"/>
      <c r="B55" s="203"/>
      <c r="C55" s="150">
        <v>60</v>
      </c>
      <c r="D55" s="151" t="s">
        <v>133</v>
      </c>
      <c r="E55" s="152"/>
      <c r="F55" s="153"/>
      <c r="G55" s="154"/>
    </row>
  </sheetData>
  <mergeCells count="6">
    <mergeCell ref="B54:B55"/>
    <mergeCell ref="A1:F1"/>
    <mergeCell ref="A3:F3"/>
    <mergeCell ref="D4:F4"/>
    <mergeCell ref="A28:F28"/>
    <mergeCell ref="B30:F30"/>
  </mergeCells>
  <pageMargins left="0.7" right="0.7" top="0.75" bottom="0.75" header="0.3" footer="0.3"/>
  <pageSetup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3D09-E1AE-48C6-A7A9-36B80E097F57}">
  <sheetPr>
    <pageSetUpPr fitToPage="1"/>
  </sheetPr>
  <dimension ref="A1:Y74"/>
  <sheetViews>
    <sheetView workbookViewId="0">
      <selection activeCell="B71" sqref="B71"/>
    </sheetView>
  </sheetViews>
  <sheetFormatPr baseColWidth="10" defaultColWidth="8.83203125" defaultRowHeight="15"/>
  <sheetData>
    <row r="1" spans="1:25" ht="20">
      <c r="A1" s="155" t="s">
        <v>111</v>
      </c>
    </row>
    <row r="2" spans="1:25">
      <c r="B2" s="87">
        <v>1</v>
      </c>
      <c r="C2" s="87">
        <v>2</v>
      </c>
      <c r="D2" s="87">
        <v>3</v>
      </c>
      <c r="E2" s="87">
        <v>4</v>
      </c>
      <c r="F2" s="87">
        <v>5</v>
      </c>
      <c r="G2" s="87">
        <v>6</v>
      </c>
      <c r="H2" s="87">
        <v>7</v>
      </c>
      <c r="I2" s="87">
        <v>8</v>
      </c>
      <c r="J2" s="87">
        <v>9</v>
      </c>
      <c r="K2" s="87">
        <v>10</v>
      </c>
      <c r="L2" s="87">
        <v>11</v>
      </c>
      <c r="M2" s="87">
        <v>12</v>
      </c>
      <c r="N2" s="87">
        <v>13</v>
      </c>
      <c r="O2" s="87">
        <v>14</v>
      </c>
      <c r="P2" s="87">
        <v>15</v>
      </c>
      <c r="Q2" s="87">
        <v>16</v>
      </c>
      <c r="R2" s="87">
        <v>17</v>
      </c>
      <c r="S2" s="87">
        <v>18</v>
      </c>
      <c r="T2" s="87">
        <v>19</v>
      </c>
      <c r="U2" s="87">
        <v>20</v>
      </c>
      <c r="V2" s="87">
        <v>21</v>
      </c>
      <c r="W2" s="87">
        <v>22</v>
      </c>
      <c r="X2" s="87">
        <v>23</v>
      </c>
      <c r="Y2" s="87">
        <v>24</v>
      </c>
    </row>
    <row r="3" spans="1:25" ht="32">
      <c r="A3" s="156" t="s">
        <v>60</v>
      </c>
      <c r="B3" s="181" t="s">
        <v>112</v>
      </c>
      <c r="C3" s="181" t="s">
        <v>112</v>
      </c>
      <c r="D3" s="183" t="s">
        <v>114</v>
      </c>
      <c r="E3" s="180">
        <v>1</v>
      </c>
      <c r="F3" s="180">
        <v>1</v>
      </c>
      <c r="G3" s="180">
        <v>9</v>
      </c>
      <c r="H3" s="181">
        <v>17</v>
      </c>
      <c r="I3" s="181">
        <v>17</v>
      </c>
      <c r="J3" s="180">
        <v>25</v>
      </c>
      <c r="K3" s="180">
        <v>33</v>
      </c>
      <c r="L3" s="189">
        <v>33</v>
      </c>
      <c r="M3" s="180">
        <v>41</v>
      </c>
      <c r="N3" s="185"/>
      <c r="O3" s="182">
        <v>1</v>
      </c>
      <c r="P3" s="182">
        <v>1</v>
      </c>
      <c r="Q3" s="182">
        <v>9</v>
      </c>
      <c r="R3" s="183">
        <v>17</v>
      </c>
      <c r="S3" s="183">
        <v>17</v>
      </c>
      <c r="T3" s="182">
        <v>25</v>
      </c>
      <c r="U3" s="182">
        <v>33</v>
      </c>
      <c r="V3" s="190">
        <v>33</v>
      </c>
      <c r="W3" s="191">
        <v>41</v>
      </c>
      <c r="X3" s="185"/>
      <c r="Y3" s="157"/>
    </row>
    <row r="4" spans="1:25" ht="32">
      <c r="A4" s="156" t="s">
        <v>63</v>
      </c>
      <c r="B4" s="181" t="s">
        <v>112</v>
      </c>
      <c r="C4" s="183" t="s">
        <v>114</v>
      </c>
      <c r="D4" s="183" t="s">
        <v>114</v>
      </c>
      <c r="E4" s="180">
        <v>1</v>
      </c>
      <c r="F4" s="180">
        <v>9</v>
      </c>
      <c r="G4" s="180">
        <v>9</v>
      </c>
      <c r="H4" s="181">
        <v>17</v>
      </c>
      <c r="I4" s="180">
        <v>25</v>
      </c>
      <c r="J4" s="180">
        <v>25</v>
      </c>
      <c r="K4" s="180">
        <v>33</v>
      </c>
      <c r="L4" s="180">
        <v>41</v>
      </c>
      <c r="M4" s="180">
        <v>41</v>
      </c>
      <c r="N4" s="185"/>
      <c r="O4" s="182">
        <v>1</v>
      </c>
      <c r="P4" s="182">
        <v>9</v>
      </c>
      <c r="Q4" s="182">
        <v>9</v>
      </c>
      <c r="R4" s="183">
        <v>17</v>
      </c>
      <c r="S4" s="182">
        <v>25</v>
      </c>
      <c r="T4" s="182">
        <v>25</v>
      </c>
      <c r="U4" s="182">
        <v>33</v>
      </c>
      <c r="V4" s="182">
        <v>41</v>
      </c>
      <c r="W4" s="182">
        <v>41</v>
      </c>
      <c r="X4" s="185"/>
      <c r="Y4" s="185"/>
    </row>
    <row r="5" spans="1:25" ht="32">
      <c r="A5" s="156" t="s">
        <v>64</v>
      </c>
      <c r="B5" s="181" t="s">
        <v>113</v>
      </c>
      <c r="C5" s="181" t="s">
        <v>113</v>
      </c>
      <c r="D5" s="183" t="s">
        <v>115</v>
      </c>
      <c r="E5" s="180">
        <v>2</v>
      </c>
      <c r="F5" s="180">
        <v>2</v>
      </c>
      <c r="G5" s="180">
        <v>10</v>
      </c>
      <c r="H5" s="181">
        <v>18</v>
      </c>
      <c r="I5" s="181">
        <v>18</v>
      </c>
      <c r="J5" s="180">
        <v>26</v>
      </c>
      <c r="K5" s="180">
        <v>34</v>
      </c>
      <c r="L5" s="180">
        <v>34</v>
      </c>
      <c r="M5" s="180">
        <v>42</v>
      </c>
      <c r="N5" s="185"/>
      <c r="O5" s="182">
        <v>2</v>
      </c>
      <c r="P5" s="182">
        <v>2</v>
      </c>
      <c r="Q5" s="182">
        <v>10</v>
      </c>
      <c r="R5" s="183">
        <v>18</v>
      </c>
      <c r="S5" s="183">
        <v>18</v>
      </c>
      <c r="T5" s="182">
        <v>26</v>
      </c>
      <c r="U5" s="182">
        <v>34</v>
      </c>
      <c r="V5" s="182">
        <v>34</v>
      </c>
      <c r="W5" s="182">
        <v>42</v>
      </c>
      <c r="X5" s="185"/>
      <c r="Y5" s="157"/>
    </row>
    <row r="6" spans="1:25" ht="32">
      <c r="A6" s="156" t="s">
        <v>65</v>
      </c>
      <c r="B6" s="181" t="s">
        <v>113</v>
      </c>
      <c r="C6" s="183" t="s">
        <v>115</v>
      </c>
      <c r="D6" s="183" t="s">
        <v>115</v>
      </c>
      <c r="E6" s="180">
        <v>2</v>
      </c>
      <c r="F6" s="180">
        <v>10</v>
      </c>
      <c r="G6" s="180">
        <v>10</v>
      </c>
      <c r="H6" s="181">
        <v>18</v>
      </c>
      <c r="I6" s="180">
        <v>26</v>
      </c>
      <c r="J6" s="180">
        <v>26</v>
      </c>
      <c r="K6" s="180">
        <v>34</v>
      </c>
      <c r="L6" s="180">
        <v>42</v>
      </c>
      <c r="M6" s="180">
        <v>42</v>
      </c>
      <c r="N6" s="185"/>
      <c r="O6" s="182">
        <v>2</v>
      </c>
      <c r="P6" s="182">
        <v>10</v>
      </c>
      <c r="Q6" s="182">
        <v>10</v>
      </c>
      <c r="R6" s="183">
        <v>18</v>
      </c>
      <c r="S6" s="182">
        <v>26</v>
      </c>
      <c r="T6" s="182">
        <v>26</v>
      </c>
      <c r="U6" s="182">
        <v>34</v>
      </c>
      <c r="V6" s="182">
        <v>42</v>
      </c>
      <c r="W6" s="182">
        <v>42</v>
      </c>
      <c r="X6" s="185"/>
      <c r="Y6" s="185"/>
    </row>
    <row r="7" spans="1:25" ht="32">
      <c r="A7" s="156" t="s">
        <v>66</v>
      </c>
      <c r="B7" s="181" t="s">
        <v>97</v>
      </c>
      <c r="C7" s="181" t="s">
        <v>97</v>
      </c>
      <c r="D7" s="183" t="s">
        <v>116</v>
      </c>
      <c r="E7" s="180">
        <v>3</v>
      </c>
      <c r="F7" s="180">
        <v>3</v>
      </c>
      <c r="G7" s="180">
        <v>11</v>
      </c>
      <c r="H7" s="181">
        <v>19</v>
      </c>
      <c r="I7" s="181">
        <v>19</v>
      </c>
      <c r="J7" s="180">
        <v>27</v>
      </c>
      <c r="K7" s="180">
        <v>35</v>
      </c>
      <c r="L7" s="180">
        <v>35</v>
      </c>
      <c r="M7" s="157"/>
      <c r="N7" s="185"/>
      <c r="O7" s="182">
        <v>3</v>
      </c>
      <c r="P7" s="182">
        <v>3</v>
      </c>
      <c r="Q7" s="182">
        <v>11</v>
      </c>
      <c r="R7" s="183">
        <v>19</v>
      </c>
      <c r="S7" s="183">
        <v>19</v>
      </c>
      <c r="T7" s="182">
        <v>27</v>
      </c>
      <c r="U7" s="182">
        <v>35</v>
      </c>
      <c r="V7" s="182">
        <v>35</v>
      </c>
      <c r="W7" s="157"/>
      <c r="X7" s="185"/>
      <c r="Y7" s="157"/>
    </row>
    <row r="8" spans="1:25" ht="32">
      <c r="A8" s="156" t="s">
        <v>68</v>
      </c>
      <c r="B8" s="181" t="s">
        <v>97</v>
      </c>
      <c r="C8" s="183" t="s">
        <v>116</v>
      </c>
      <c r="D8" s="183" t="s">
        <v>116</v>
      </c>
      <c r="E8" s="180">
        <v>3</v>
      </c>
      <c r="F8" s="180">
        <v>11</v>
      </c>
      <c r="G8" s="180">
        <v>11</v>
      </c>
      <c r="H8" s="181">
        <v>19</v>
      </c>
      <c r="I8" s="180">
        <v>27</v>
      </c>
      <c r="J8" s="180">
        <v>27</v>
      </c>
      <c r="K8" s="180">
        <v>35</v>
      </c>
      <c r="L8" s="157"/>
      <c r="M8" s="157"/>
      <c r="N8" s="185"/>
      <c r="O8" s="182">
        <v>3</v>
      </c>
      <c r="P8" s="182">
        <v>11</v>
      </c>
      <c r="Q8" s="182">
        <v>11</v>
      </c>
      <c r="R8" s="183">
        <v>19</v>
      </c>
      <c r="S8" s="182">
        <v>27</v>
      </c>
      <c r="T8" s="182">
        <v>27</v>
      </c>
      <c r="U8" s="182">
        <v>35</v>
      </c>
      <c r="V8" s="157"/>
      <c r="W8" s="157"/>
      <c r="X8" s="185"/>
      <c r="Y8" s="185"/>
    </row>
    <row r="9" spans="1:25" ht="32">
      <c r="A9" s="156" t="s">
        <v>70</v>
      </c>
      <c r="B9" s="181" t="s">
        <v>98</v>
      </c>
      <c r="C9" s="181" t="s">
        <v>98</v>
      </c>
      <c r="D9" s="183" t="s">
        <v>117</v>
      </c>
      <c r="E9" s="181">
        <v>4</v>
      </c>
      <c r="F9" s="181">
        <v>4</v>
      </c>
      <c r="G9" s="180">
        <v>12</v>
      </c>
      <c r="H9" s="181">
        <v>20</v>
      </c>
      <c r="I9" s="181">
        <v>20</v>
      </c>
      <c r="J9" s="180">
        <v>28</v>
      </c>
      <c r="K9" s="180">
        <v>36</v>
      </c>
      <c r="L9" s="180">
        <v>36</v>
      </c>
      <c r="M9" s="157"/>
      <c r="N9" s="185"/>
      <c r="O9" s="183">
        <v>4</v>
      </c>
      <c r="P9" s="183">
        <v>4</v>
      </c>
      <c r="Q9" s="182">
        <v>12</v>
      </c>
      <c r="R9" s="183">
        <v>20</v>
      </c>
      <c r="S9" s="183">
        <v>20</v>
      </c>
      <c r="T9" s="182">
        <v>28</v>
      </c>
      <c r="U9" s="182">
        <v>36</v>
      </c>
      <c r="V9" s="182">
        <v>36</v>
      </c>
      <c r="W9" s="157"/>
      <c r="X9" s="185"/>
      <c r="Y9" s="157"/>
    </row>
    <row r="10" spans="1:25" ht="32">
      <c r="A10" s="156" t="s">
        <v>71</v>
      </c>
      <c r="B10" s="181" t="s">
        <v>98</v>
      </c>
      <c r="C10" s="183" t="s">
        <v>117</v>
      </c>
      <c r="D10" s="183" t="s">
        <v>117</v>
      </c>
      <c r="E10" s="181">
        <v>4</v>
      </c>
      <c r="F10" s="180">
        <v>12</v>
      </c>
      <c r="G10" s="180">
        <v>12</v>
      </c>
      <c r="H10" s="181">
        <v>20</v>
      </c>
      <c r="I10" s="180">
        <v>28</v>
      </c>
      <c r="J10" s="180">
        <v>28</v>
      </c>
      <c r="K10" s="180">
        <v>36</v>
      </c>
      <c r="L10" s="157"/>
      <c r="M10" s="157"/>
      <c r="N10" s="185"/>
      <c r="O10" s="183">
        <v>4</v>
      </c>
      <c r="P10" s="182">
        <v>12</v>
      </c>
      <c r="Q10" s="182">
        <v>12</v>
      </c>
      <c r="R10" s="183">
        <v>20</v>
      </c>
      <c r="S10" s="182">
        <v>28</v>
      </c>
      <c r="T10" s="182">
        <v>28</v>
      </c>
      <c r="U10" s="182">
        <v>36</v>
      </c>
      <c r="V10" s="157"/>
      <c r="W10" s="157"/>
      <c r="X10" s="185"/>
      <c r="Y10" s="185"/>
    </row>
    <row r="11" spans="1:25" ht="32">
      <c r="A11" s="156" t="s">
        <v>101</v>
      </c>
      <c r="B11" s="181" t="s">
        <v>99</v>
      </c>
      <c r="C11" s="181" t="s">
        <v>99</v>
      </c>
      <c r="D11" s="183" t="s">
        <v>118</v>
      </c>
      <c r="E11" s="181">
        <v>5</v>
      </c>
      <c r="F11" s="181">
        <v>5</v>
      </c>
      <c r="G11" s="180">
        <v>13</v>
      </c>
      <c r="H11" s="181">
        <v>21</v>
      </c>
      <c r="I11" s="181">
        <v>21</v>
      </c>
      <c r="J11" s="180">
        <v>29</v>
      </c>
      <c r="K11" s="188">
        <v>37</v>
      </c>
      <c r="L11" s="180">
        <v>37</v>
      </c>
      <c r="M11" s="157"/>
      <c r="N11" s="185"/>
      <c r="O11" s="183">
        <v>5</v>
      </c>
      <c r="P11" s="183">
        <v>5</v>
      </c>
      <c r="Q11" s="182">
        <v>13</v>
      </c>
      <c r="R11" s="183">
        <v>21</v>
      </c>
      <c r="S11" s="183">
        <v>21</v>
      </c>
      <c r="T11" s="182">
        <v>29</v>
      </c>
      <c r="U11" s="191">
        <v>37</v>
      </c>
      <c r="V11" s="182">
        <v>37</v>
      </c>
      <c r="W11" s="157"/>
      <c r="X11" s="185"/>
      <c r="Y11" s="157"/>
    </row>
    <row r="12" spans="1:25" ht="32">
      <c r="A12" s="156" t="s">
        <v>103</v>
      </c>
      <c r="B12" s="181" t="s">
        <v>99</v>
      </c>
      <c r="C12" s="183" t="s">
        <v>118</v>
      </c>
      <c r="D12" s="183" t="s">
        <v>118</v>
      </c>
      <c r="E12" s="181">
        <v>5</v>
      </c>
      <c r="F12" s="180">
        <v>13</v>
      </c>
      <c r="G12" s="180">
        <v>13</v>
      </c>
      <c r="H12" s="181">
        <v>21</v>
      </c>
      <c r="I12" s="180">
        <v>29</v>
      </c>
      <c r="J12" s="180">
        <v>29</v>
      </c>
      <c r="K12" s="180">
        <v>37</v>
      </c>
      <c r="L12" s="157"/>
      <c r="M12" s="157"/>
      <c r="N12" s="185"/>
      <c r="O12" s="183">
        <v>5</v>
      </c>
      <c r="P12" s="182">
        <v>13</v>
      </c>
      <c r="Q12" s="182">
        <v>13</v>
      </c>
      <c r="R12" s="183">
        <v>21</v>
      </c>
      <c r="S12" s="182">
        <v>29</v>
      </c>
      <c r="T12" s="182">
        <v>29</v>
      </c>
      <c r="U12" s="182">
        <v>37</v>
      </c>
      <c r="V12" s="157"/>
      <c r="W12" s="157"/>
      <c r="X12" s="185"/>
      <c r="Y12" s="157"/>
    </row>
    <row r="13" spans="1:25" ht="32">
      <c r="A13" s="156" t="s">
        <v>104</v>
      </c>
      <c r="B13" s="181" t="s">
        <v>100</v>
      </c>
      <c r="C13" s="181" t="s">
        <v>100</v>
      </c>
      <c r="D13" s="183" t="s">
        <v>119</v>
      </c>
      <c r="E13" s="181">
        <v>6</v>
      </c>
      <c r="F13" s="181">
        <v>6</v>
      </c>
      <c r="G13" s="180">
        <v>14</v>
      </c>
      <c r="H13" s="181">
        <v>22</v>
      </c>
      <c r="I13" s="181">
        <v>22</v>
      </c>
      <c r="J13" s="180">
        <v>30</v>
      </c>
      <c r="K13" s="188">
        <v>38</v>
      </c>
      <c r="L13" s="180">
        <v>38</v>
      </c>
      <c r="M13" s="157"/>
      <c r="N13" s="185"/>
      <c r="O13" s="183">
        <v>6</v>
      </c>
      <c r="P13" s="183">
        <v>6</v>
      </c>
      <c r="Q13" s="182">
        <v>14</v>
      </c>
      <c r="R13" s="183">
        <v>22</v>
      </c>
      <c r="S13" s="183">
        <v>22</v>
      </c>
      <c r="T13" s="182">
        <v>30</v>
      </c>
      <c r="U13" s="191">
        <v>38</v>
      </c>
      <c r="V13" s="182">
        <v>38</v>
      </c>
      <c r="W13" s="157"/>
      <c r="X13" s="185"/>
      <c r="Y13" s="157"/>
    </row>
    <row r="14" spans="1:25" ht="32">
      <c r="A14" s="156" t="s">
        <v>106</v>
      </c>
      <c r="B14" s="181" t="s">
        <v>100</v>
      </c>
      <c r="C14" s="183" t="s">
        <v>119</v>
      </c>
      <c r="D14" s="183" t="s">
        <v>119</v>
      </c>
      <c r="E14" s="181">
        <v>6</v>
      </c>
      <c r="F14" s="180">
        <v>14</v>
      </c>
      <c r="G14" s="180">
        <v>14</v>
      </c>
      <c r="H14" s="181">
        <v>22</v>
      </c>
      <c r="I14" s="180">
        <v>30</v>
      </c>
      <c r="J14" s="180">
        <v>30</v>
      </c>
      <c r="K14" s="180">
        <v>38</v>
      </c>
      <c r="L14" s="157"/>
      <c r="M14" s="157"/>
      <c r="N14" s="185"/>
      <c r="O14" s="183">
        <v>6</v>
      </c>
      <c r="P14" s="182">
        <v>14</v>
      </c>
      <c r="Q14" s="182">
        <v>14</v>
      </c>
      <c r="R14" s="183">
        <v>22</v>
      </c>
      <c r="S14" s="182">
        <v>30</v>
      </c>
      <c r="T14" s="182">
        <v>30</v>
      </c>
      <c r="U14" s="182">
        <v>38</v>
      </c>
      <c r="V14" s="157"/>
      <c r="W14" s="157"/>
      <c r="X14" s="185"/>
      <c r="Y14" s="157"/>
    </row>
    <row r="15" spans="1:25" ht="29.25" customHeight="1">
      <c r="A15" s="156" t="s">
        <v>107</v>
      </c>
      <c r="B15" s="181" t="s">
        <v>102</v>
      </c>
      <c r="C15" s="181" t="s">
        <v>102</v>
      </c>
      <c r="D15" s="183" t="s">
        <v>120</v>
      </c>
      <c r="E15" s="181">
        <v>7</v>
      </c>
      <c r="F15" s="181">
        <v>7</v>
      </c>
      <c r="G15" s="180">
        <v>15</v>
      </c>
      <c r="H15" s="180">
        <v>23</v>
      </c>
      <c r="I15" s="181">
        <v>23</v>
      </c>
      <c r="J15" s="180">
        <v>31</v>
      </c>
      <c r="K15" s="188">
        <v>39</v>
      </c>
      <c r="L15" s="180">
        <v>39</v>
      </c>
      <c r="M15" s="157"/>
      <c r="N15" s="185"/>
      <c r="O15" s="183">
        <v>7</v>
      </c>
      <c r="P15" s="183">
        <v>7</v>
      </c>
      <c r="Q15" s="182">
        <v>15</v>
      </c>
      <c r="R15" s="182">
        <v>23</v>
      </c>
      <c r="S15" s="183">
        <v>23</v>
      </c>
      <c r="T15" s="182">
        <v>31</v>
      </c>
      <c r="U15" s="191">
        <v>39</v>
      </c>
      <c r="V15" s="182">
        <v>39</v>
      </c>
      <c r="W15" s="157"/>
      <c r="X15" s="185"/>
      <c r="Y15" s="157"/>
    </row>
    <row r="16" spans="1:25" ht="29.25" customHeight="1">
      <c r="A16" s="156" t="s">
        <v>108</v>
      </c>
      <c r="B16" s="181" t="s">
        <v>102</v>
      </c>
      <c r="C16" s="183" t="s">
        <v>120</v>
      </c>
      <c r="D16" s="183" t="s">
        <v>120</v>
      </c>
      <c r="E16" s="181">
        <v>7</v>
      </c>
      <c r="F16" s="180">
        <v>15</v>
      </c>
      <c r="G16" s="180">
        <v>15</v>
      </c>
      <c r="H16" s="180">
        <v>23</v>
      </c>
      <c r="I16" s="180">
        <v>31</v>
      </c>
      <c r="J16" s="180">
        <v>31</v>
      </c>
      <c r="K16" s="180">
        <v>39</v>
      </c>
      <c r="L16" s="157"/>
      <c r="M16" s="157"/>
      <c r="N16" s="185"/>
      <c r="O16" s="183">
        <v>7</v>
      </c>
      <c r="P16" s="182">
        <v>15</v>
      </c>
      <c r="Q16" s="182">
        <v>15</v>
      </c>
      <c r="R16" s="182">
        <v>23</v>
      </c>
      <c r="S16" s="182">
        <v>31</v>
      </c>
      <c r="T16" s="182">
        <v>31</v>
      </c>
      <c r="U16" s="182">
        <v>39</v>
      </c>
      <c r="V16" s="157"/>
      <c r="W16" s="157"/>
      <c r="X16" s="185"/>
      <c r="Y16" s="157"/>
    </row>
    <row r="17" spans="1:25" ht="29.25" customHeight="1">
      <c r="A17" s="156" t="s">
        <v>109</v>
      </c>
      <c r="B17" s="181" t="s">
        <v>105</v>
      </c>
      <c r="C17" s="181" t="s">
        <v>105</v>
      </c>
      <c r="D17" s="183" t="s">
        <v>121</v>
      </c>
      <c r="E17" s="181">
        <v>8</v>
      </c>
      <c r="F17" s="181">
        <v>8</v>
      </c>
      <c r="G17" s="180">
        <v>16</v>
      </c>
      <c r="H17" s="180">
        <v>24</v>
      </c>
      <c r="I17" s="181">
        <v>24</v>
      </c>
      <c r="J17" s="180">
        <v>32</v>
      </c>
      <c r="K17" s="188">
        <v>40</v>
      </c>
      <c r="L17" s="180">
        <v>40</v>
      </c>
      <c r="M17" s="157"/>
      <c r="N17" s="185"/>
      <c r="O17" s="183">
        <v>8</v>
      </c>
      <c r="P17" s="183">
        <v>8</v>
      </c>
      <c r="Q17" s="182">
        <v>16</v>
      </c>
      <c r="R17" s="182">
        <v>24</v>
      </c>
      <c r="S17" s="183">
        <v>24</v>
      </c>
      <c r="T17" s="182">
        <v>32</v>
      </c>
      <c r="U17" s="191">
        <v>40</v>
      </c>
      <c r="V17" s="182">
        <v>40</v>
      </c>
      <c r="W17" s="157"/>
      <c r="X17" s="185"/>
      <c r="Y17" s="157"/>
    </row>
    <row r="18" spans="1:25" ht="29.25" customHeight="1">
      <c r="A18" s="156" t="s">
        <v>110</v>
      </c>
      <c r="B18" s="181" t="s">
        <v>105</v>
      </c>
      <c r="C18" s="183" t="s">
        <v>121</v>
      </c>
      <c r="D18" s="183" t="s">
        <v>121</v>
      </c>
      <c r="E18" s="181">
        <v>8</v>
      </c>
      <c r="F18" s="180">
        <v>16</v>
      </c>
      <c r="G18" s="180">
        <v>16</v>
      </c>
      <c r="H18" s="180">
        <v>24</v>
      </c>
      <c r="I18" s="180">
        <v>32</v>
      </c>
      <c r="J18" s="180">
        <v>32</v>
      </c>
      <c r="K18" s="180">
        <v>40</v>
      </c>
      <c r="L18" s="157"/>
      <c r="M18" s="157"/>
      <c r="N18" s="185"/>
      <c r="O18" s="183">
        <v>8</v>
      </c>
      <c r="P18" s="182">
        <v>16</v>
      </c>
      <c r="Q18" s="182">
        <v>16</v>
      </c>
      <c r="R18" s="182">
        <v>24</v>
      </c>
      <c r="S18" s="182">
        <v>32</v>
      </c>
      <c r="T18" s="182">
        <v>32</v>
      </c>
      <c r="U18" s="182">
        <v>40</v>
      </c>
      <c r="V18" s="157"/>
      <c r="W18" s="157"/>
      <c r="X18" s="185"/>
      <c r="Y18" s="157"/>
    </row>
    <row r="20" spans="1:25">
      <c r="B20" s="184"/>
      <c r="C20" t="s">
        <v>399</v>
      </c>
    </row>
    <row r="21" spans="1:25" ht="16">
      <c r="A21">
        <v>1</v>
      </c>
      <c r="B21" t="s">
        <v>288</v>
      </c>
      <c r="C21" t="s">
        <v>404</v>
      </c>
      <c r="D21" s="192" t="s">
        <v>586</v>
      </c>
    </row>
    <row r="22" spans="1:25" ht="16">
      <c r="A22">
        <v>2</v>
      </c>
      <c r="B22" t="s">
        <v>289</v>
      </c>
      <c r="C22" t="s">
        <v>405</v>
      </c>
      <c r="D22" s="192" t="s">
        <v>586</v>
      </c>
    </row>
    <row r="23" spans="1:25" ht="16">
      <c r="A23">
        <v>3</v>
      </c>
      <c r="B23" t="s">
        <v>406</v>
      </c>
      <c r="C23" t="s">
        <v>407</v>
      </c>
      <c r="D23" s="192" t="s">
        <v>586</v>
      </c>
    </row>
    <row r="24" spans="1:25" ht="16">
      <c r="A24">
        <v>4</v>
      </c>
      <c r="B24" t="s">
        <v>408</v>
      </c>
      <c r="C24" t="s">
        <v>409</v>
      </c>
      <c r="D24" s="192" t="s">
        <v>586</v>
      </c>
    </row>
    <row r="25" spans="1:25" ht="16">
      <c r="A25">
        <v>5</v>
      </c>
      <c r="B25" t="s">
        <v>387</v>
      </c>
      <c r="C25" t="s">
        <v>410</v>
      </c>
      <c r="D25" s="192" t="s">
        <v>586</v>
      </c>
    </row>
    <row r="26" spans="1:25" ht="16">
      <c r="A26">
        <v>6</v>
      </c>
      <c r="B26" t="s">
        <v>388</v>
      </c>
      <c r="C26" t="s">
        <v>411</v>
      </c>
      <c r="D26" s="192" t="s">
        <v>586</v>
      </c>
    </row>
    <row r="27" spans="1:25" ht="16">
      <c r="A27">
        <v>7</v>
      </c>
      <c r="B27" t="s">
        <v>393</v>
      </c>
      <c r="C27" t="s">
        <v>404</v>
      </c>
      <c r="D27" s="192" t="s">
        <v>586</v>
      </c>
    </row>
    <row r="28" spans="1:25" ht="16">
      <c r="A28">
        <v>8</v>
      </c>
      <c r="B28" t="s">
        <v>394</v>
      </c>
      <c r="C28" t="s">
        <v>412</v>
      </c>
      <c r="D28" s="192" t="s">
        <v>586</v>
      </c>
    </row>
    <row r="29" spans="1:25" ht="16">
      <c r="A29">
        <v>9</v>
      </c>
      <c r="B29" t="s">
        <v>413</v>
      </c>
      <c r="C29" t="s">
        <v>414</v>
      </c>
      <c r="D29" s="192" t="s">
        <v>586</v>
      </c>
    </row>
    <row r="30" spans="1:25" ht="16">
      <c r="A30">
        <v>10</v>
      </c>
      <c r="B30" t="s">
        <v>415</v>
      </c>
      <c r="C30" t="s">
        <v>416</v>
      </c>
      <c r="D30" s="192" t="s">
        <v>586</v>
      </c>
    </row>
    <row r="31" spans="1:25" ht="16">
      <c r="A31">
        <v>11</v>
      </c>
      <c r="B31" t="s">
        <v>417</v>
      </c>
      <c r="C31" t="s">
        <v>418</v>
      </c>
      <c r="D31" s="192" t="s">
        <v>586</v>
      </c>
    </row>
    <row r="32" spans="1:25" ht="16">
      <c r="A32">
        <v>12</v>
      </c>
      <c r="B32" t="s">
        <v>419</v>
      </c>
      <c r="C32" t="s">
        <v>420</v>
      </c>
      <c r="D32" s="192" t="s">
        <v>586</v>
      </c>
    </row>
    <row r="33" spans="1:4" ht="16">
      <c r="A33">
        <v>13</v>
      </c>
      <c r="B33" t="s">
        <v>421</v>
      </c>
      <c r="C33" t="s">
        <v>404</v>
      </c>
      <c r="D33" s="192" t="s">
        <v>586</v>
      </c>
    </row>
    <row r="34" spans="1:4" ht="16">
      <c r="A34">
        <v>14</v>
      </c>
      <c r="B34" t="s">
        <v>422</v>
      </c>
      <c r="C34" t="s">
        <v>405</v>
      </c>
      <c r="D34" s="192" t="s">
        <v>586</v>
      </c>
    </row>
    <row r="35" spans="1:4" ht="16">
      <c r="A35">
        <v>15</v>
      </c>
      <c r="B35" t="s">
        <v>423</v>
      </c>
      <c r="C35" t="s">
        <v>424</v>
      </c>
      <c r="D35" s="192" t="s">
        <v>586</v>
      </c>
    </row>
    <row r="36" spans="1:4" ht="16">
      <c r="A36">
        <v>16</v>
      </c>
      <c r="B36" t="s">
        <v>425</v>
      </c>
      <c r="C36" t="s">
        <v>426</v>
      </c>
      <c r="D36" s="192" t="s">
        <v>586</v>
      </c>
    </row>
    <row r="37" spans="1:4" ht="16">
      <c r="A37">
        <v>17</v>
      </c>
      <c r="B37" t="s">
        <v>427</v>
      </c>
      <c r="C37" t="s">
        <v>404</v>
      </c>
      <c r="D37" s="192" t="s">
        <v>586</v>
      </c>
    </row>
    <row r="38" spans="1:4" ht="16">
      <c r="A38">
        <v>18</v>
      </c>
      <c r="B38" t="s">
        <v>428</v>
      </c>
      <c r="C38" t="s">
        <v>405</v>
      </c>
      <c r="D38" s="192" t="s">
        <v>586</v>
      </c>
    </row>
    <row r="39" spans="1:4" ht="16">
      <c r="A39">
        <v>19</v>
      </c>
      <c r="B39" t="s">
        <v>177</v>
      </c>
      <c r="C39" t="s">
        <v>404</v>
      </c>
      <c r="D39" s="192" t="s">
        <v>586</v>
      </c>
    </row>
    <row r="40" spans="1:4" ht="16">
      <c r="A40">
        <v>20</v>
      </c>
      <c r="B40" t="s">
        <v>178</v>
      </c>
      <c r="C40" t="s">
        <v>405</v>
      </c>
      <c r="D40" s="192" t="s">
        <v>586</v>
      </c>
    </row>
    <row r="41" spans="1:4" ht="16">
      <c r="A41">
        <v>21</v>
      </c>
      <c r="B41" t="s">
        <v>263</v>
      </c>
      <c r="C41" t="s">
        <v>407</v>
      </c>
      <c r="D41" s="192" t="s">
        <v>586</v>
      </c>
    </row>
    <row r="42" spans="1:4" ht="16">
      <c r="A42">
        <v>22</v>
      </c>
      <c r="B42" t="s">
        <v>264</v>
      </c>
      <c r="C42" t="s">
        <v>409</v>
      </c>
      <c r="D42" s="192" t="s">
        <v>586</v>
      </c>
    </row>
    <row r="43" spans="1:4" ht="16">
      <c r="A43">
        <v>23</v>
      </c>
      <c r="B43" t="s">
        <v>265</v>
      </c>
      <c r="C43" t="s">
        <v>410</v>
      </c>
      <c r="D43" s="192" t="s">
        <v>586</v>
      </c>
    </row>
    <row r="44" spans="1:4" ht="16">
      <c r="A44">
        <v>24</v>
      </c>
      <c r="B44" t="s">
        <v>266</v>
      </c>
      <c r="C44" t="s">
        <v>411</v>
      </c>
      <c r="D44" s="192" t="s">
        <v>586</v>
      </c>
    </row>
    <row r="45" spans="1:4" ht="16">
      <c r="A45">
        <v>25</v>
      </c>
      <c r="B45" t="s">
        <v>307</v>
      </c>
      <c r="C45" t="s">
        <v>404</v>
      </c>
      <c r="D45" s="192" t="s">
        <v>586</v>
      </c>
    </row>
    <row r="46" spans="1:4" ht="16">
      <c r="A46">
        <v>26</v>
      </c>
      <c r="B46" t="s">
        <v>308</v>
      </c>
      <c r="C46" t="s">
        <v>412</v>
      </c>
      <c r="D46" s="192" t="s">
        <v>586</v>
      </c>
    </row>
    <row r="47" spans="1:4" ht="16">
      <c r="A47">
        <v>27</v>
      </c>
      <c r="B47" t="s">
        <v>309</v>
      </c>
      <c r="C47" t="s">
        <v>414</v>
      </c>
      <c r="D47" s="192" t="s">
        <v>586</v>
      </c>
    </row>
    <row r="48" spans="1:4" ht="16">
      <c r="A48">
        <v>28</v>
      </c>
      <c r="B48" t="s">
        <v>310</v>
      </c>
      <c r="C48" t="s">
        <v>416</v>
      </c>
      <c r="D48" s="192" t="s">
        <v>586</v>
      </c>
    </row>
    <row r="49" spans="1:4" ht="16">
      <c r="A49">
        <v>29</v>
      </c>
      <c r="B49" t="s">
        <v>429</v>
      </c>
      <c r="C49" t="s">
        <v>418</v>
      </c>
      <c r="D49" s="192" t="s">
        <v>586</v>
      </c>
    </row>
    <row r="50" spans="1:4" ht="16">
      <c r="A50">
        <v>30</v>
      </c>
      <c r="B50" t="s">
        <v>430</v>
      </c>
      <c r="C50" t="s">
        <v>420</v>
      </c>
      <c r="D50" s="192" t="s">
        <v>586</v>
      </c>
    </row>
    <row r="51" spans="1:4" ht="16">
      <c r="A51">
        <v>31</v>
      </c>
      <c r="B51" t="s">
        <v>431</v>
      </c>
      <c r="C51" t="s">
        <v>404</v>
      </c>
      <c r="D51" s="192" t="s">
        <v>586</v>
      </c>
    </row>
    <row r="52" spans="1:4" ht="16">
      <c r="A52">
        <v>32</v>
      </c>
      <c r="B52" t="s">
        <v>432</v>
      </c>
      <c r="C52" t="s">
        <v>405</v>
      </c>
      <c r="D52" s="192" t="s">
        <v>586</v>
      </c>
    </row>
    <row r="53" spans="1:4" ht="16">
      <c r="A53">
        <v>33</v>
      </c>
      <c r="B53" t="s">
        <v>433</v>
      </c>
      <c r="C53" t="s">
        <v>424</v>
      </c>
      <c r="D53" s="192" t="s">
        <v>586</v>
      </c>
    </row>
    <row r="54" spans="1:4" ht="16">
      <c r="A54">
        <v>34</v>
      </c>
      <c r="B54" t="s">
        <v>434</v>
      </c>
      <c r="C54" t="s">
        <v>426</v>
      </c>
      <c r="D54" s="192" t="s">
        <v>586</v>
      </c>
    </row>
    <row r="55" spans="1:4" ht="16">
      <c r="A55">
        <v>35</v>
      </c>
      <c r="B55" t="s">
        <v>435</v>
      </c>
      <c r="C55" t="s">
        <v>404</v>
      </c>
      <c r="D55" s="192" t="s">
        <v>586</v>
      </c>
    </row>
    <row r="56" spans="1:4" ht="16">
      <c r="A56">
        <v>36</v>
      </c>
      <c r="B56" t="s">
        <v>436</v>
      </c>
      <c r="C56" t="s">
        <v>405</v>
      </c>
      <c r="D56" s="192" t="s">
        <v>586</v>
      </c>
    </row>
    <row r="57" spans="1:4">
      <c r="A57">
        <v>37</v>
      </c>
      <c r="B57" t="s">
        <v>578</v>
      </c>
    </row>
    <row r="58" spans="1:4">
      <c r="A58">
        <v>38</v>
      </c>
      <c r="B58" t="s">
        <v>579</v>
      </c>
    </row>
    <row r="59" spans="1:4">
      <c r="A59">
        <v>39</v>
      </c>
      <c r="B59" t="s">
        <v>580</v>
      </c>
    </row>
    <row r="60" spans="1:4">
      <c r="A60">
        <v>40</v>
      </c>
      <c r="B60" t="s">
        <v>581</v>
      </c>
    </row>
    <row r="61" spans="1:4">
      <c r="A61">
        <v>41</v>
      </c>
      <c r="B61" t="s">
        <v>582</v>
      </c>
    </row>
    <row r="62" spans="1:4">
      <c r="A62">
        <v>42</v>
      </c>
      <c r="B62" t="s">
        <v>583</v>
      </c>
    </row>
    <row r="63" spans="1:4">
      <c r="B63" s="192"/>
    </row>
    <row r="64" spans="1:4" ht="64">
      <c r="B64" s="192" t="s">
        <v>623</v>
      </c>
    </row>
    <row r="65" spans="2:10" ht="61">
      <c r="B65" s="199" t="s">
        <v>587</v>
      </c>
      <c r="C65" s="199" t="s">
        <v>588</v>
      </c>
      <c r="D65" s="199" t="s">
        <v>589</v>
      </c>
      <c r="E65" s="199" t="s">
        <v>590</v>
      </c>
      <c r="F65" s="199" t="s">
        <v>591</v>
      </c>
      <c r="G65" s="199" t="s">
        <v>592</v>
      </c>
      <c r="H65" s="199" t="s">
        <v>593</v>
      </c>
      <c r="I65" s="199" t="s">
        <v>594</v>
      </c>
      <c r="J65" s="199" t="s">
        <v>595</v>
      </c>
    </row>
    <row r="66" spans="2:10" ht="97">
      <c r="B66" s="199" t="s">
        <v>596</v>
      </c>
      <c r="C66" s="199" t="s">
        <v>597</v>
      </c>
      <c r="D66" s="199" t="s">
        <v>598</v>
      </c>
      <c r="E66" s="199" t="s">
        <v>599</v>
      </c>
      <c r="F66" s="199" t="s">
        <v>600</v>
      </c>
      <c r="G66" s="199" t="s">
        <v>601</v>
      </c>
      <c r="H66" s="199" t="s">
        <v>602</v>
      </c>
      <c r="I66" s="199" t="s">
        <v>603</v>
      </c>
      <c r="J66" s="199" t="s">
        <v>604</v>
      </c>
    </row>
    <row r="67" spans="2:10" ht="49">
      <c r="B67" s="199" t="s">
        <v>605</v>
      </c>
      <c r="C67" s="199" t="s">
        <v>606</v>
      </c>
      <c r="D67" s="199" t="s">
        <v>607</v>
      </c>
      <c r="E67" s="199" t="s">
        <v>608</v>
      </c>
      <c r="F67" s="199" t="s">
        <v>609</v>
      </c>
      <c r="G67" s="199" t="s">
        <v>610</v>
      </c>
      <c r="H67" s="199" t="s">
        <v>611</v>
      </c>
      <c r="I67" s="199" t="s">
        <v>612</v>
      </c>
      <c r="J67" s="199" t="s">
        <v>613</v>
      </c>
    </row>
    <row r="68" spans="2:10" ht="97">
      <c r="B68" s="199" t="s">
        <v>614</v>
      </c>
      <c r="C68" s="199" t="s">
        <v>615</v>
      </c>
      <c r="D68" s="199" t="s">
        <v>616</v>
      </c>
      <c r="E68" s="199" t="s">
        <v>617</v>
      </c>
      <c r="F68" s="199" t="s">
        <v>618</v>
      </c>
      <c r="G68" s="199" t="s">
        <v>619</v>
      </c>
      <c r="H68" s="199" t="s">
        <v>620</v>
      </c>
      <c r="I68" s="199" t="s">
        <v>621</v>
      </c>
      <c r="J68" s="199" t="s">
        <v>622</v>
      </c>
    </row>
    <row r="69" spans="2:10">
      <c r="B69" s="192"/>
    </row>
    <row r="70" spans="2:10" ht="32">
      <c r="B70" s="192" t="s">
        <v>630</v>
      </c>
    </row>
    <row r="71" spans="2:10" ht="97">
      <c r="B71" s="200" t="s">
        <v>624</v>
      </c>
      <c r="C71" s="200" t="s">
        <v>625</v>
      </c>
      <c r="D71" s="200" t="s">
        <v>626</v>
      </c>
      <c r="E71" s="200" t="s">
        <v>627</v>
      </c>
      <c r="F71" s="200" t="s">
        <v>628</v>
      </c>
      <c r="G71" s="200" t="s">
        <v>629</v>
      </c>
    </row>
    <row r="72" spans="2:10">
      <c r="B72" s="192"/>
    </row>
    <row r="73" spans="2:10">
      <c r="B73" s="192"/>
    </row>
    <row r="74" spans="2:10">
      <c r="B74" s="192"/>
    </row>
  </sheetData>
  <pageMargins left="0.7" right="0.7" top="0.75" bottom="0.75" header="0.3" footer="0.3"/>
  <pageSetup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891DE-1F5D-A949-8707-295CE973785C}">
  <dimension ref="A1:E337"/>
  <sheetViews>
    <sheetView topLeftCell="A249" workbookViewId="0">
      <selection activeCell="A263" sqref="A263:E277"/>
    </sheetView>
  </sheetViews>
  <sheetFormatPr baseColWidth="10" defaultRowHeight="15"/>
  <cols>
    <col min="1" max="1" width="10.83203125" customWidth="1"/>
  </cols>
  <sheetData>
    <row r="1" spans="1:5">
      <c r="A1" t="s">
        <v>142</v>
      </c>
      <c r="B1" t="s">
        <v>143</v>
      </c>
      <c r="C1" t="s">
        <v>144</v>
      </c>
      <c r="D1" t="s">
        <v>145</v>
      </c>
      <c r="E1" t="s">
        <v>146</v>
      </c>
    </row>
    <row r="2" spans="1:5">
      <c r="A2">
        <v>14</v>
      </c>
      <c r="B2" t="s">
        <v>259</v>
      </c>
      <c r="C2" t="s">
        <v>437</v>
      </c>
      <c r="D2" t="s">
        <v>153</v>
      </c>
      <c r="E2" s="169">
        <v>28.276384353637695</v>
      </c>
    </row>
    <row r="3" spans="1:5">
      <c r="A3">
        <v>15</v>
      </c>
      <c r="B3" t="s">
        <v>260</v>
      </c>
      <c r="C3" t="s">
        <v>437</v>
      </c>
      <c r="D3" t="s">
        <v>153</v>
      </c>
      <c r="E3" s="169">
        <v>28.191135406494141</v>
      </c>
    </row>
    <row r="4" spans="1:5">
      <c r="A4">
        <v>38</v>
      </c>
      <c r="B4" t="s">
        <v>449</v>
      </c>
      <c r="C4" t="s">
        <v>437</v>
      </c>
      <c r="D4" t="s">
        <v>153</v>
      </c>
      <c r="E4" s="169">
        <v>28.537059783935547</v>
      </c>
    </row>
    <row r="5" spans="1:5">
      <c r="A5">
        <v>64</v>
      </c>
      <c r="B5" t="s">
        <v>266</v>
      </c>
      <c r="C5" t="s">
        <v>455</v>
      </c>
      <c r="D5" t="s">
        <v>153</v>
      </c>
      <c r="E5" s="169">
        <v>27.820772171020508</v>
      </c>
    </row>
    <row r="6" spans="1:5">
      <c r="A6">
        <v>87</v>
      </c>
      <c r="B6" t="s">
        <v>267</v>
      </c>
      <c r="C6" t="s">
        <v>455</v>
      </c>
      <c r="D6" t="s">
        <v>153</v>
      </c>
      <c r="E6" s="169">
        <v>28.030279159545898</v>
      </c>
    </row>
    <row r="7" spans="1:5">
      <c r="A7">
        <v>88</v>
      </c>
      <c r="B7" t="s">
        <v>467</v>
      </c>
      <c r="C7" t="s">
        <v>455</v>
      </c>
      <c r="D7" t="s">
        <v>153</v>
      </c>
      <c r="E7" s="169">
        <v>27.884992599487305</v>
      </c>
    </row>
    <row r="8" spans="1:5">
      <c r="A8">
        <v>112</v>
      </c>
      <c r="B8" t="s">
        <v>318</v>
      </c>
      <c r="C8" t="s">
        <v>472</v>
      </c>
      <c r="D8" t="s">
        <v>153</v>
      </c>
      <c r="E8" s="169">
        <v>28.230518341064453</v>
      </c>
    </row>
    <row r="9" spans="1:5">
      <c r="A9">
        <v>135</v>
      </c>
      <c r="B9" t="s">
        <v>325</v>
      </c>
      <c r="C9" t="s">
        <v>472</v>
      </c>
      <c r="D9" t="s">
        <v>153</v>
      </c>
      <c r="E9" s="169">
        <v>27.929733276367188</v>
      </c>
    </row>
    <row r="10" spans="1:5">
      <c r="A10">
        <v>136</v>
      </c>
      <c r="B10" t="s">
        <v>482</v>
      </c>
      <c r="C10" t="s">
        <v>472</v>
      </c>
      <c r="D10" t="s">
        <v>153</v>
      </c>
      <c r="E10" s="169">
        <v>28.040613174438477</v>
      </c>
    </row>
    <row r="11" spans="1:5">
      <c r="A11">
        <v>160</v>
      </c>
      <c r="B11" t="s">
        <v>332</v>
      </c>
      <c r="C11" t="s">
        <v>486</v>
      </c>
      <c r="D11" t="s">
        <v>153</v>
      </c>
      <c r="E11" s="169">
        <v>27.985233306884766</v>
      </c>
    </row>
    <row r="12" spans="1:5">
      <c r="A12">
        <v>183</v>
      </c>
      <c r="B12" t="s">
        <v>339</v>
      </c>
      <c r="C12" t="s">
        <v>486</v>
      </c>
      <c r="D12" t="s">
        <v>153</v>
      </c>
      <c r="E12" s="169">
        <v>27.956720352172852</v>
      </c>
    </row>
    <row r="13" spans="1:5">
      <c r="A13">
        <v>184</v>
      </c>
      <c r="B13" t="s">
        <v>496</v>
      </c>
      <c r="C13" t="s">
        <v>486</v>
      </c>
      <c r="D13" t="s">
        <v>153</v>
      </c>
      <c r="E13" s="169">
        <v>28.081304550170898</v>
      </c>
    </row>
    <row r="14" spans="1:5">
      <c r="A14">
        <v>208</v>
      </c>
      <c r="B14" t="s">
        <v>346</v>
      </c>
      <c r="C14" t="s">
        <v>500</v>
      </c>
      <c r="D14" t="s">
        <v>153</v>
      </c>
      <c r="E14" s="169">
        <v>28.655960083007812</v>
      </c>
    </row>
    <row r="15" spans="1:5">
      <c r="A15">
        <v>231</v>
      </c>
      <c r="B15" t="s">
        <v>353</v>
      </c>
      <c r="C15" t="s">
        <v>500</v>
      </c>
      <c r="D15" t="s">
        <v>153</v>
      </c>
      <c r="E15" s="169">
        <v>28.613542556762695</v>
      </c>
    </row>
    <row r="16" spans="1:5">
      <c r="A16">
        <v>232</v>
      </c>
      <c r="B16" t="s">
        <v>511</v>
      </c>
      <c r="C16" t="s">
        <v>500</v>
      </c>
      <c r="D16" t="s">
        <v>153</v>
      </c>
      <c r="E16" s="169">
        <v>28.589290618896484</v>
      </c>
    </row>
    <row r="17" spans="1:5">
      <c r="A17">
        <v>256</v>
      </c>
      <c r="B17" t="s">
        <v>360</v>
      </c>
      <c r="C17" t="s">
        <v>515</v>
      </c>
      <c r="D17" t="s">
        <v>153</v>
      </c>
      <c r="E17" s="169">
        <v>28.482770919799805</v>
      </c>
    </row>
    <row r="18" spans="1:5">
      <c r="A18">
        <v>279</v>
      </c>
      <c r="B18" t="s">
        <v>367</v>
      </c>
      <c r="C18" t="s">
        <v>515</v>
      </c>
      <c r="D18" t="s">
        <v>153</v>
      </c>
      <c r="E18" s="169">
        <v>28.19047737121582</v>
      </c>
    </row>
    <row r="19" spans="1:5">
      <c r="A19">
        <v>280</v>
      </c>
      <c r="B19" t="s">
        <v>526</v>
      </c>
      <c r="C19" t="s">
        <v>515</v>
      </c>
      <c r="D19" t="s">
        <v>153</v>
      </c>
      <c r="E19" s="169">
        <v>28.239944458007812</v>
      </c>
    </row>
    <row r="20" spans="1:5">
      <c r="A20">
        <v>304</v>
      </c>
      <c r="B20" t="s">
        <v>374</v>
      </c>
      <c r="C20" t="s">
        <v>530</v>
      </c>
      <c r="D20" t="s">
        <v>153</v>
      </c>
      <c r="E20" s="169">
        <v>28.719329833984375</v>
      </c>
    </row>
    <row r="21" spans="1:5">
      <c r="A21">
        <v>327</v>
      </c>
      <c r="B21" t="s">
        <v>381</v>
      </c>
      <c r="C21" t="s">
        <v>530</v>
      </c>
      <c r="D21" t="s">
        <v>153</v>
      </c>
      <c r="E21" s="169">
        <v>28.424449920654297</v>
      </c>
    </row>
    <row r="22" spans="1:5">
      <c r="A22">
        <v>328</v>
      </c>
      <c r="B22" t="s">
        <v>541</v>
      </c>
      <c r="C22" t="s">
        <v>530</v>
      </c>
      <c r="D22" t="s">
        <v>153</v>
      </c>
      <c r="E22" s="169">
        <v>28.474794387817383</v>
      </c>
    </row>
    <row r="23" spans="1:5">
      <c r="A23">
        <v>352</v>
      </c>
      <c r="B23" t="s">
        <v>388</v>
      </c>
      <c r="C23" t="s">
        <v>545</v>
      </c>
      <c r="D23" t="s">
        <v>153</v>
      </c>
      <c r="E23" s="169">
        <v>28.218452453613281</v>
      </c>
    </row>
    <row r="24" spans="1:5">
      <c r="A24">
        <v>375</v>
      </c>
      <c r="B24" t="s">
        <v>396</v>
      </c>
      <c r="C24" t="s">
        <v>545</v>
      </c>
      <c r="D24" t="s">
        <v>153</v>
      </c>
      <c r="E24" s="169">
        <v>28.113142013549805</v>
      </c>
    </row>
    <row r="25" spans="1:5">
      <c r="A25">
        <v>376</v>
      </c>
      <c r="B25" t="s">
        <v>555</v>
      </c>
      <c r="C25" t="s">
        <v>545</v>
      </c>
      <c r="D25" t="s">
        <v>153</v>
      </c>
      <c r="E25" s="169">
        <v>28.076562881469727</v>
      </c>
    </row>
    <row r="26" spans="1:5">
      <c r="A26">
        <v>17</v>
      </c>
      <c r="B26" t="s">
        <v>293</v>
      </c>
      <c r="C26" t="s">
        <v>439</v>
      </c>
      <c r="D26" t="s">
        <v>153</v>
      </c>
      <c r="E26" s="169">
        <v>27.787164688110352</v>
      </c>
    </row>
    <row r="27" spans="1:5">
      <c r="A27">
        <v>18</v>
      </c>
      <c r="B27" t="s">
        <v>294</v>
      </c>
      <c r="C27" t="s">
        <v>439</v>
      </c>
      <c r="D27" t="s">
        <v>153</v>
      </c>
      <c r="E27" s="169">
        <v>27.719284057617188</v>
      </c>
    </row>
    <row r="28" spans="1:5">
      <c r="A28">
        <v>41</v>
      </c>
      <c r="B28" t="s">
        <v>299</v>
      </c>
      <c r="C28" t="s">
        <v>439</v>
      </c>
      <c r="D28" t="s">
        <v>153</v>
      </c>
      <c r="E28" s="169">
        <v>27.94041633605957</v>
      </c>
    </row>
    <row r="29" spans="1:5">
      <c r="A29">
        <v>65</v>
      </c>
      <c r="B29" t="s">
        <v>303</v>
      </c>
      <c r="C29" t="s">
        <v>456</v>
      </c>
      <c r="D29" t="s">
        <v>153</v>
      </c>
      <c r="E29" s="169">
        <v>27.831645965576172</v>
      </c>
    </row>
    <row r="30" spans="1:5">
      <c r="A30">
        <v>66</v>
      </c>
      <c r="B30" t="s">
        <v>304</v>
      </c>
      <c r="C30" t="s">
        <v>456</v>
      </c>
      <c r="D30" t="s">
        <v>153</v>
      </c>
      <c r="E30" s="169">
        <v>27.948514938354492</v>
      </c>
    </row>
    <row r="31" spans="1:5">
      <c r="A31">
        <v>89</v>
      </c>
      <c r="B31" t="s">
        <v>311</v>
      </c>
      <c r="C31" t="s">
        <v>456</v>
      </c>
      <c r="D31" t="s">
        <v>153</v>
      </c>
      <c r="E31" s="169">
        <v>28.035005569458008</v>
      </c>
    </row>
    <row r="32" spans="1:5">
      <c r="A32">
        <v>113</v>
      </c>
      <c r="B32" t="s">
        <v>319</v>
      </c>
      <c r="C32" t="s">
        <v>473</v>
      </c>
      <c r="D32" t="s">
        <v>153</v>
      </c>
      <c r="E32" s="169">
        <v>28.131980895996094</v>
      </c>
    </row>
    <row r="33" spans="1:5">
      <c r="A33">
        <v>114</v>
      </c>
      <c r="B33" t="s">
        <v>320</v>
      </c>
      <c r="C33" t="s">
        <v>473</v>
      </c>
      <c r="D33" t="s">
        <v>153</v>
      </c>
      <c r="E33" s="169">
        <v>28.261623382568359</v>
      </c>
    </row>
    <row r="34" spans="1:5">
      <c r="A34">
        <v>137</v>
      </c>
      <c r="B34" t="s">
        <v>326</v>
      </c>
      <c r="C34" t="s">
        <v>473</v>
      </c>
      <c r="D34" t="s">
        <v>153</v>
      </c>
      <c r="E34" s="169">
        <v>28.434690475463867</v>
      </c>
    </row>
    <row r="35" spans="1:5">
      <c r="A35">
        <v>62</v>
      </c>
      <c r="B35" t="s">
        <v>264</v>
      </c>
      <c r="C35" t="s">
        <v>454</v>
      </c>
      <c r="D35" t="s">
        <v>153</v>
      </c>
      <c r="E35" s="169">
        <v>28.264963150024414</v>
      </c>
    </row>
    <row r="36" spans="1:5">
      <c r="A36">
        <v>63</v>
      </c>
      <c r="B36" t="s">
        <v>265</v>
      </c>
      <c r="C36" t="s">
        <v>454</v>
      </c>
      <c r="D36" t="s">
        <v>153</v>
      </c>
      <c r="E36" s="169">
        <v>28.290660858154297</v>
      </c>
    </row>
    <row r="37" spans="1:5">
      <c r="A37">
        <v>86</v>
      </c>
      <c r="B37" t="s">
        <v>466</v>
      </c>
      <c r="C37" t="s">
        <v>454</v>
      </c>
      <c r="D37" t="s">
        <v>153</v>
      </c>
      <c r="E37" s="169">
        <v>28.217077255249023</v>
      </c>
    </row>
    <row r="38" spans="1:5">
      <c r="A38">
        <v>161</v>
      </c>
      <c r="B38" t="s">
        <v>333</v>
      </c>
      <c r="C38" t="s">
        <v>487</v>
      </c>
      <c r="D38" t="s">
        <v>153</v>
      </c>
      <c r="E38" s="169">
        <v>28.080654144287109</v>
      </c>
    </row>
    <row r="39" spans="1:5">
      <c r="A39">
        <v>162</v>
      </c>
      <c r="B39" t="s">
        <v>334</v>
      </c>
      <c r="C39" t="s">
        <v>487</v>
      </c>
      <c r="D39" t="s">
        <v>153</v>
      </c>
      <c r="E39" s="169">
        <v>28.378297805786133</v>
      </c>
    </row>
    <row r="40" spans="1:5">
      <c r="A40">
        <v>185</v>
      </c>
      <c r="B40" t="s">
        <v>340</v>
      </c>
      <c r="C40" t="s">
        <v>487</v>
      </c>
      <c r="D40" t="s">
        <v>153</v>
      </c>
      <c r="E40" s="169">
        <v>28.412643432617188</v>
      </c>
    </row>
    <row r="41" spans="1:5">
      <c r="A41">
        <v>209</v>
      </c>
      <c r="B41" t="s">
        <v>347</v>
      </c>
      <c r="C41" t="s">
        <v>501</v>
      </c>
      <c r="D41" t="s">
        <v>153</v>
      </c>
      <c r="E41" s="169">
        <v>27.895685195922852</v>
      </c>
    </row>
    <row r="42" spans="1:5">
      <c r="A42">
        <v>210</v>
      </c>
      <c r="B42" t="s">
        <v>348</v>
      </c>
      <c r="C42" t="s">
        <v>501</v>
      </c>
      <c r="D42" t="s">
        <v>153</v>
      </c>
      <c r="E42" s="169">
        <v>28.200536727905273</v>
      </c>
    </row>
    <row r="43" spans="1:5">
      <c r="A43">
        <v>233</v>
      </c>
      <c r="B43" t="s">
        <v>354</v>
      </c>
      <c r="C43" t="s">
        <v>501</v>
      </c>
      <c r="D43" t="s">
        <v>153</v>
      </c>
      <c r="E43" s="169">
        <v>28.043478012084961</v>
      </c>
    </row>
    <row r="44" spans="1:5">
      <c r="A44">
        <v>257</v>
      </c>
      <c r="B44" t="s">
        <v>361</v>
      </c>
      <c r="C44" t="s">
        <v>516</v>
      </c>
      <c r="D44" t="s">
        <v>153</v>
      </c>
      <c r="E44" s="169">
        <v>27.895526885986328</v>
      </c>
    </row>
    <row r="45" spans="1:5">
      <c r="A45">
        <v>258</v>
      </c>
      <c r="B45" t="s">
        <v>362</v>
      </c>
      <c r="C45" t="s">
        <v>516</v>
      </c>
      <c r="D45" t="s">
        <v>153</v>
      </c>
      <c r="E45" s="169">
        <v>28.093170166015625</v>
      </c>
    </row>
    <row r="46" spans="1:5">
      <c r="A46">
        <v>281</v>
      </c>
      <c r="B46" t="s">
        <v>368</v>
      </c>
      <c r="C46" t="s">
        <v>516</v>
      </c>
      <c r="D46" t="s">
        <v>153</v>
      </c>
      <c r="E46" s="169">
        <v>27.938228607177734</v>
      </c>
    </row>
    <row r="47" spans="1:5">
      <c r="A47">
        <v>305</v>
      </c>
      <c r="B47" t="s">
        <v>375</v>
      </c>
      <c r="C47" t="s">
        <v>531</v>
      </c>
      <c r="D47" t="s">
        <v>153</v>
      </c>
      <c r="E47" s="169">
        <v>27.023199081420898</v>
      </c>
    </row>
    <row r="48" spans="1:5">
      <c r="A48">
        <v>306</v>
      </c>
      <c r="B48" t="s">
        <v>376</v>
      </c>
      <c r="C48" t="s">
        <v>531</v>
      </c>
      <c r="D48" t="s">
        <v>153</v>
      </c>
      <c r="E48" s="169">
        <v>27.201042175292969</v>
      </c>
    </row>
    <row r="49" spans="1:5">
      <c r="A49">
        <v>329</v>
      </c>
      <c r="B49" t="s">
        <v>382</v>
      </c>
      <c r="C49" t="s">
        <v>531</v>
      </c>
      <c r="D49" t="s">
        <v>153</v>
      </c>
      <c r="E49" s="169">
        <v>27.168041229248047</v>
      </c>
    </row>
    <row r="50" spans="1:5">
      <c r="A50">
        <v>353</v>
      </c>
      <c r="B50" t="s">
        <v>389</v>
      </c>
      <c r="C50" t="s">
        <v>546</v>
      </c>
      <c r="D50" t="s">
        <v>153</v>
      </c>
      <c r="E50" s="169">
        <v>27.548070907592773</v>
      </c>
    </row>
    <row r="51" spans="1:5">
      <c r="A51">
        <v>354</v>
      </c>
      <c r="B51" t="s">
        <v>390</v>
      </c>
      <c r="C51" t="s">
        <v>546</v>
      </c>
      <c r="D51" t="s">
        <v>153</v>
      </c>
      <c r="E51" s="169">
        <v>27.666236877441406</v>
      </c>
    </row>
    <row r="52" spans="1:5">
      <c r="A52">
        <v>377</v>
      </c>
      <c r="B52" t="s">
        <v>397</v>
      </c>
      <c r="C52" t="s">
        <v>546</v>
      </c>
      <c r="D52" t="s">
        <v>153</v>
      </c>
      <c r="E52" s="169">
        <v>27.567483901977539</v>
      </c>
    </row>
    <row r="53" spans="1:5">
      <c r="A53">
        <v>19</v>
      </c>
      <c r="B53" t="s">
        <v>295</v>
      </c>
      <c r="C53" t="s">
        <v>440</v>
      </c>
      <c r="D53" t="s">
        <v>153</v>
      </c>
      <c r="E53" s="169">
        <v>28.196640014648438</v>
      </c>
    </row>
    <row r="54" spans="1:5">
      <c r="A54">
        <v>42</v>
      </c>
      <c r="B54" t="s">
        <v>451</v>
      </c>
      <c r="C54" t="s">
        <v>440</v>
      </c>
      <c r="D54" t="s">
        <v>153</v>
      </c>
      <c r="E54" s="169">
        <v>28.496898651123047</v>
      </c>
    </row>
    <row r="55" spans="1:5">
      <c r="A55">
        <v>43</v>
      </c>
      <c r="B55" t="s">
        <v>300</v>
      </c>
      <c r="C55" t="s">
        <v>440</v>
      </c>
      <c r="D55" t="s">
        <v>153</v>
      </c>
      <c r="E55" s="169">
        <v>28.430904388427734</v>
      </c>
    </row>
    <row r="56" spans="1:5">
      <c r="A56">
        <v>67</v>
      </c>
      <c r="B56" t="s">
        <v>305</v>
      </c>
      <c r="C56" t="s">
        <v>457</v>
      </c>
      <c r="D56" t="s">
        <v>153</v>
      </c>
      <c r="E56" s="169">
        <v>27.222236633300781</v>
      </c>
    </row>
    <row r="57" spans="1:5">
      <c r="A57">
        <v>90</v>
      </c>
      <c r="B57" t="s">
        <v>468</v>
      </c>
      <c r="C57" t="s">
        <v>457</v>
      </c>
      <c r="D57" t="s">
        <v>153</v>
      </c>
      <c r="E57" s="169">
        <v>27.480985641479492</v>
      </c>
    </row>
    <row r="58" spans="1:5">
      <c r="A58">
        <v>91</v>
      </c>
      <c r="B58" t="s">
        <v>312</v>
      </c>
      <c r="C58" t="s">
        <v>457</v>
      </c>
      <c r="D58" t="s">
        <v>153</v>
      </c>
      <c r="E58" s="169">
        <v>27.304861068725586</v>
      </c>
    </row>
    <row r="59" spans="1:5">
      <c r="A59">
        <v>115</v>
      </c>
      <c r="B59" t="s">
        <v>321</v>
      </c>
      <c r="C59" t="s">
        <v>474</v>
      </c>
      <c r="D59" t="s">
        <v>153</v>
      </c>
      <c r="E59" s="169">
        <v>28.577585220336914</v>
      </c>
    </row>
    <row r="60" spans="1:5">
      <c r="A60">
        <v>138</v>
      </c>
      <c r="B60" t="s">
        <v>483</v>
      </c>
      <c r="C60" t="s">
        <v>474</v>
      </c>
      <c r="D60" t="s">
        <v>153</v>
      </c>
      <c r="E60" s="169">
        <v>28.428329467773438</v>
      </c>
    </row>
    <row r="61" spans="1:5">
      <c r="A61">
        <v>139</v>
      </c>
      <c r="B61" t="s">
        <v>327</v>
      </c>
      <c r="C61" t="s">
        <v>474</v>
      </c>
      <c r="D61" t="s">
        <v>153</v>
      </c>
      <c r="E61" s="169">
        <v>28.422592163085938</v>
      </c>
    </row>
    <row r="62" spans="1:5">
      <c r="A62">
        <v>163</v>
      </c>
      <c r="B62" t="s">
        <v>335</v>
      </c>
      <c r="C62" t="s">
        <v>488</v>
      </c>
      <c r="D62" t="s">
        <v>153</v>
      </c>
      <c r="E62" s="169">
        <v>27.951654434204102</v>
      </c>
    </row>
    <row r="63" spans="1:5">
      <c r="A63">
        <v>186</v>
      </c>
      <c r="B63" t="s">
        <v>497</v>
      </c>
      <c r="C63" t="s">
        <v>488</v>
      </c>
      <c r="D63" t="s">
        <v>153</v>
      </c>
      <c r="E63" s="169">
        <v>27.97273063659668</v>
      </c>
    </row>
    <row r="64" spans="1:5">
      <c r="A64">
        <v>187</v>
      </c>
      <c r="B64" t="s">
        <v>341</v>
      </c>
      <c r="C64" t="s">
        <v>488</v>
      </c>
      <c r="D64" t="s">
        <v>153</v>
      </c>
      <c r="E64" s="169">
        <v>27.935997009277344</v>
      </c>
    </row>
    <row r="65" spans="1:5">
      <c r="A65">
        <v>211</v>
      </c>
      <c r="B65" t="s">
        <v>349</v>
      </c>
      <c r="C65" t="s">
        <v>502</v>
      </c>
      <c r="D65" t="s">
        <v>153</v>
      </c>
      <c r="E65" s="169">
        <v>27.683225631713867</v>
      </c>
    </row>
    <row r="66" spans="1:5">
      <c r="A66">
        <v>234</v>
      </c>
      <c r="B66" t="s">
        <v>512</v>
      </c>
      <c r="C66" t="s">
        <v>502</v>
      </c>
      <c r="D66" t="s">
        <v>153</v>
      </c>
      <c r="E66" s="169">
        <v>27.421295166015625</v>
      </c>
    </row>
    <row r="67" spans="1:5">
      <c r="A67">
        <v>235</v>
      </c>
      <c r="B67" t="s">
        <v>355</v>
      </c>
      <c r="C67" t="s">
        <v>502</v>
      </c>
      <c r="D67" t="s">
        <v>153</v>
      </c>
      <c r="E67" s="169">
        <v>27.591518402099609</v>
      </c>
    </row>
    <row r="68" spans="1:5">
      <c r="A68">
        <v>110</v>
      </c>
      <c r="B68" t="s">
        <v>268</v>
      </c>
      <c r="C68" t="s">
        <v>471</v>
      </c>
      <c r="D68" t="s">
        <v>153</v>
      </c>
      <c r="E68" s="169">
        <v>27.245719909667969</v>
      </c>
    </row>
    <row r="69" spans="1:5">
      <c r="A69">
        <v>111</v>
      </c>
      <c r="B69" t="s">
        <v>317</v>
      </c>
      <c r="C69" t="s">
        <v>471</v>
      </c>
      <c r="D69" t="s">
        <v>153</v>
      </c>
      <c r="E69" s="169">
        <v>27.373136520385742</v>
      </c>
    </row>
    <row r="70" spans="1:5">
      <c r="A70">
        <v>134</v>
      </c>
      <c r="B70" t="s">
        <v>481</v>
      </c>
      <c r="C70" t="s">
        <v>471</v>
      </c>
      <c r="D70" t="s">
        <v>153</v>
      </c>
      <c r="E70" s="169">
        <v>27.255304336547852</v>
      </c>
    </row>
    <row r="71" spans="1:5">
      <c r="A71">
        <v>259</v>
      </c>
      <c r="B71" t="s">
        <v>363</v>
      </c>
      <c r="C71" t="s">
        <v>517</v>
      </c>
      <c r="D71" t="s">
        <v>153</v>
      </c>
      <c r="E71" s="169">
        <v>28.229974746704102</v>
      </c>
    </row>
    <row r="72" spans="1:5">
      <c r="A72">
        <v>282</v>
      </c>
      <c r="B72" t="s">
        <v>527</v>
      </c>
      <c r="C72" t="s">
        <v>517</v>
      </c>
      <c r="D72" t="s">
        <v>153</v>
      </c>
      <c r="E72" s="169">
        <v>28.137752532958984</v>
      </c>
    </row>
    <row r="73" spans="1:5">
      <c r="A73">
        <v>283</v>
      </c>
      <c r="B73" t="s">
        <v>369</v>
      </c>
      <c r="C73" t="s">
        <v>517</v>
      </c>
      <c r="D73" t="s">
        <v>153</v>
      </c>
      <c r="E73" s="169">
        <v>28.312057495117188</v>
      </c>
    </row>
    <row r="74" spans="1:5">
      <c r="A74">
        <v>307</v>
      </c>
      <c r="B74" t="s">
        <v>377</v>
      </c>
      <c r="C74" t="s">
        <v>532</v>
      </c>
      <c r="D74" t="s">
        <v>153</v>
      </c>
      <c r="E74" s="169">
        <v>28.702205657958984</v>
      </c>
    </row>
    <row r="75" spans="1:5">
      <c r="A75">
        <v>330</v>
      </c>
      <c r="B75" t="s">
        <v>542</v>
      </c>
      <c r="C75" t="s">
        <v>532</v>
      </c>
      <c r="D75" t="s">
        <v>153</v>
      </c>
      <c r="E75" s="169">
        <v>28.619626998901367</v>
      </c>
    </row>
    <row r="76" spans="1:5">
      <c r="A76">
        <v>331</v>
      </c>
      <c r="B76" t="s">
        <v>383</v>
      </c>
      <c r="C76" t="s">
        <v>532</v>
      </c>
      <c r="D76" t="s">
        <v>153</v>
      </c>
      <c r="E76" s="169">
        <v>28.692686080932617</v>
      </c>
    </row>
    <row r="77" spans="1:5">
      <c r="A77">
        <v>355</v>
      </c>
      <c r="B77" t="s">
        <v>391</v>
      </c>
      <c r="C77" t="s">
        <v>547</v>
      </c>
      <c r="D77" t="s">
        <v>153</v>
      </c>
      <c r="E77" s="169">
        <v>28.31120491027832</v>
      </c>
    </row>
    <row r="78" spans="1:5">
      <c r="A78">
        <v>378</v>
      </c>
      <c r="B78" t="s">
        <v>556</v>
      </c>
      <c r="C78" t="s">
        <v>547</v>
      </c>
      <c r="D78" t="s">
        <v>153</v>
      </c>
      <c r="E78" s="169">
        <v>28.039554595947266</v>
      </c>
    </row>
    <row r="79" spans="1:5">
      <c r="A79">
        <v>379</v>
      </c>
      <c r="B79" t="s">
        <v>398</v>
      </c>
      <c r="C79" t="s">
        <v>547</v>
      </c>
      <c r="D79" t="s">
        <v>153</v>
      </c>
      <c r="E79" s="169">
        <v>28.431402206420898</v>
      </c>
    </row>
    <row r="80" spans="1:5">
      <c r="A80">
        <v>20</v>
      </c>
      <c r="B80" t="s">
        <v>296</v>
      </c>
      <c r="C80" t="s">
        <v>441</v>
      </c>
      <c r="D80" t="s">
        <v>153</v>
      </c>
      <c r="E80" s="169">
        <v>27.314594268798828</v>
      </c>
    </row>
    <row r="81" spans="1:5">
      <c r="A81">
        <v>21</v>
      </c>
      <c r="B81" t="s">
        <v>297</v>
      </c>
      <c r="C81" t="s">
        <v>441</v>
      </c>
      <c r="D81" t="s">
        <v>153</v>
      </c>
      <c r="E81" s="169">
        <v>27.464239120483398</v>
      </c>
    </row>
    <row r="82" spans="1:5">
      <c r="A82">
        <v>44</v>
      </c>
      <c r="B82" t="s">
        <v>452</v>
      </c>
      <c r="C82" t="s">
        <v>441</v>
      </c>
      <c r="D82" t="s">
        <v>153</v>
      </c>
      <c r="E82" s="169">
        <v>27.509243011474609</v>
      </c>
    </row>
    <row r="83" spans="1:5">
      <c r="A83">
        <v>68</v>
      </c>
      <c r="B83" t="s">
        <v>306</v>
      </c>
      <c r="C83" t="s">
        <v>458</v>
      </c>
      <c r="D83" t="s">
        <v>153</v>
      </c>
      <c r="E83" s="169">
        <v>29.510751724243164</v>
      </c>
    </row>
    <row r="84" spans="1:5">
      <c r="A84">
        <v>69</v>
      </c>
      <c r="B84" t="s">
        <v>307</v>
      </c>
      <c r="C84" t="s">
        <v>458</v>
      </c>
      <c r="D84" t="s">
        <v>153</v>
      </c>
      <c r="E84" s="169">
        <v>29.796981811523438</v>
      </c>
    </row>
    <row r="85" spans="1:5">
      <c r="A85">
        <v>92</v>
      </c>
      <c r="B85" t="s">
        <v>469</v>
      </c>
      <c r="C85" t="s">
        <v>458</v>
      </c>
      <c r="D85" t="s">
        <v>153</v>
      </c>
      <c r="E85" s="169">
        <v>29.635166168212891</v>
      </c>
    </row>
    <row r="86" spans="1:5">
      <c r="A86">
        <v>116</v>
      </c>
      <c r="B86" t="s">
        <v>322</v>
      </c>
      <c r="C86" t="s">
        <v>475</v>
      </c>
      <c r="D86" t="s">
        <v>153</v>
      </c>
      <c r="E86" s="169">
        <v>27.982589721679688</v>
      </c>
    </row>
    <row r="87" spans="1:5">
      <c r="A87">
        <v>117</v>
      </c>
      <c r="B87" t="s">
        <v>323</v>
      </c>
      <c r="C87" t="s">
        <v>475</v>
      </c>
      <c r="D87" t="s">
        <v>153</v>
      </c>
      <c r="E87" s="169">
        <v>28.190944671630859</v>
      </c>
    </row>
    <row r="88" spans="1:5">
      <c r="A88">
        <v>140</v>
      </c>
      <c r="B88" t="s">
        <v>484</v>
      </c>
      <c r="C88" t="s">
        <v>475</v>
      </c>
      <c r="D88" t="s">
        <v>153</v>
      </c>
      <c r="E88" s="169">
        <v>28.109643936157227</v>
      </c>
    </row>
    <row r="89" spans="1:5">
      <c r="A89">
        <v>164</v>
      </c>
      <c r="B89" t="s">
        <v>336</v>
      </c>
      <c r="C89" t="s">
        <v>489</v>
      </c>
      <c r="D89" t="s">
        <v>153</v>
      </c>
      <c r="E89" s="169">
        <v>27.918487548828125</v>
      </c>
    </row>
    <row r="90" spans="1:5">
      <c r="A90">
        <v>165</v>
      </c>
      <c r="B90" t="s">
        <v>337</v>
      </c>
      <c r="C90" t="s">
        <v>489</v>
      </c>
      <c r="D90" t="s">
        <v>153</v>
      </c>
      <c r="E90" s="169">
        <v>27.917257308959961</v>
      </c>
    </row>
    <row r="91" spans="1:5">
      <c r="A91">
        <v>188</v>
      </c>
      <c r="B91" t="s">
        <v>498</v>
      </c>
      <c r="C91" t="s">
        <v>489</v>
      </c>
      <c r="D91" t="s">
        <v>153</v>
      </c>
      <c r="E91" s="169">
        <v>28.058523178100586</v>
      </c>
    </row>
    <row r="92" spans="1:5">
      <c r="A92">
        <v>212</v>
      </c>
      <c r="B92" t="s">
        <v>350</v>
      </c>
      <c r="C92" t="s">
        <v>503</v>
      </c>
      <c r="D92" t="s">
        <v>153</v>
      </c>
      <c r="E92" s="169">
        <v>28.789052963256836</v>
      </c>
    </row>
    <row r="93" spans="1:5">
      <c r="A93">
        <v>213</v>
      </c>
      <c r="B93" t="s">
        <v>351</v>
      </c>
      <c r="C93" t="s">
        <v>503</v>
      </c>
      <c r="D93" t="s">
        <v>153</v>
      </c>
      <c r="E93" s="169">
        <v>28.614051818847656</v>
      </c>
    </row>
    <row r="94" spans="1:5">
      <c r="A94">
        <v>236</v>
      </c>
      <c r="B94" t="s">
        <v>513</v>
      </c>
      <c r="C94" t="s">
        <v>503</v>
      </c>
      <c r="D94" t="s">
        <v>153</v>
      </c>
      <c r="E94" s="169">
        <v>28.756338119506836</v>
      </c>
    </row>
    <row r="95" spans="1:5">
      <c r="A95">
        <v>260</v>
      </c>
      <c r="B95" t="s">
        <v>364</v>
      </c>
      <c r="C95" t="s">
        <v>518</v>
      </c>
      <c r="D95" t="s">
        <v>153</v>
      </c>
      <c r="E95" s="169">
        <v>28.640705108642578</v>
      </c>
    </row>
    <row r="96" spans="1:5">
      <c r="A96">
        <v>261</v>
      </c>
      <c r="B96" t="s">
        <v>365</v>
      </c>
      <c r="C96" t="s">
        <v>518</v>
      </c>
      <c r="D96" t="s">
        <v>153</v>
      </c>
      <c r="E96" s="169">
        <v>28.641969680786133</v>
      </c>
    </row>
    <row r="97" spans="1:5">
      <c r="A97">
        <v>284</v>
      </c>
      <c r="B97" t="s">
        <v>528</v>
      </c>
      <c r="C97" t="s">
        <v>518</v>
      </c>
      <c r="D97" t="s">
        <v>153</v>
      </c>
      <c r="E97" s="169">
        <v>28.380636215209961</v>
      </c>
    </row>
    <row r="98" spans="1:5">
      <c r="A98">
        <v>308</v>
      </c>
      <c r="B98" t="s">
        <v>378</v>
      </c>
      <c r="C98" t="s">
        <v>533</v>
      </c>
      <c r="D98" t="s">
        <v>153</v>
      </c>
      <c r="E98" s="169">
        <v>28.705581665039062</v>
      </c>
    </row>
    <row r="99" spans="1:5">
      <c r="A99">
        <v>309</v>
      </c>
      <c r="B99" t="s">
        <v>379</v>
      </c>
      <c r="C99" t="s">
        <v>533</v>
      </c>
      <c r="D99" t="s">
        <v>153</v>
      </c>
      <c r="E99" s="169">
        <v>28.461700439453125</v>
      </c>
    </row>
    <row r="100" spans="1:5">
      <c r="A100">
        <v>332</v>
      </c>
      <c r="B100" t="s">
        <v>543</v>
      </c>
      <c r="C100" t="s">
        <v>533</v>
      </c>
      <c r="D100" t="s">
        <v>153</v>
      </c>
      <c r="E100" s="169">
        <v>28.536027908325195</v>
      </c>
    </row>
    <row r="101" spans="1:5">
      <c r="A101">
        <v>158</v>
      </c>
      <c r="B101" t="s">
        <v>272</v>
      </c>
      <c r="C101" t="s">
        <v>485</v>
      </c>
      <c r="D101" t="s">
        <v>153</v>
      </c>
      <c r="E101" s="169">
        <v>27.405721664428711</v>
      </c>
    </row>
    <row r="102" spans="1:5">
      <c r="A102">
        <v>159</v>
      </c>
      <c r="B102" t="s">
        <v>331</v>
      </c>
      <c r="C102" t="s">
        <v>485</v>
      </c>
      <c r="D102" t="s">
        <v>153</v>
      </c>
      <c r="E102" s="169">
        <v>27.361770629882812</v>
      </c>
    </row>
    <row r="103" spans="1:5">
      <c r="A103">
        <v>182</v>
      </c>
      <c r="B103" t="s">
        <v>495</v>
      </c>
      <c r="C103" t="s">
        <v>485</v>
      </c>
      <c r="D103" t="s">
        <v>153</v>
      </c>
      <c r="E103" s="169">
        <v>27.346742630004883</v>
      </c>
    </row>
    <row r="104" spans="1:5">
      <c r="A104">
        <v>356</v>
      </c>
      <c r="B104" t="s">
        <v>392</v>
      </c>
      <c r="C104" t="s">
        <v>548</v>
      </c>
      <c r="D104" t="s">
        <v>153</v>
      </c>
      <c r="E104" s="169">
        <v>27.693723678588867</v>
      </c>
    </row>
    <row r="105" spans="1:5">
      <c r="A105">
        <v>357</v>
      </c>
      <c r="B105" t="s">
        <v>393</v>
      </c>
      <c r="C105" t="s">
        <v>548</v>
      </c>
      <c r="D105" t="s">
        <v>153</v>
      </c>
      <c r="E105" s="169">
        <v>27.775720596313477</v>
      </c>
    </row>
    <row r="106" spans="1:5">
      <c r="A106">
        <v>380</v>
      </c>
      <c r="B106" t="s">
        <v>557</v>
      </c>
      <c r="C106" t="s">
        <v>548</v>
      </c>
      <c r="D106" t="s">
        <v>153</v>
      </c>
      <c r="E106" s="169">
        <v>27.551717758178711</v>
      </c>
    </row>
    <row r="107" spans="1:5">
      <c r="A107">
        <v>22</v>
      </c>
      <c r="B107" t="s">
        <v>298</v>
      </c>
      <c r="C107" t="s">
        <v>442</v>
      </c>
      <c r="D107" t="s">
        <v>153</v>
      </c>
      <c r="E107" s="169">
        <v>27.228267669677734</v>
      </c>
    </row>
    <row r="108" spans="1:5">
      <c r="A108">
        <v>45</v>
      </c>
      <c r="B108" t="s">
        <v>301</v>
      </c>
      <c r="C108" t="s">
        <v>442</v>
      </c>
      <c r="D108" t="s">
        <v>153</v>
      </c>
      <c r="E108" s="169">
        <v>27.969160079956055</v>
      </c>
    </row>
    <row r="109" spans="1:5">
      <c r="A109">
        <v>46</v>
      </c>
      <c r="B109" t="s">
        <v>453</v>
      </c>
      <c r="C109" t="s">
        <v>442</v>
      </c>
      <c r="D109" t="s">
        <v>153</v>
      </c>
      <c r="E109" s="169">
        <v>27.719200134277344</v>
      </c>
    </row>
    <row r="110" spans="1:5">
      <c r="A110">
        <v>70</v>
      </c>
      <c r="B110" t="s">
        <v>308</v>
      </c>
      <c r="C110" t="s">
        <v>459</v>
      </c>
      <c r="D110" t="s">
        <v>153</v>
      </c>
      <c r="E110" s="169">
        <v>28.118553161621094</v>
      </c>
    </row>
    <row r="111" spans="1:5">
      <c r="A111">
        <v>93</v>
      </c>
      <c r="B111" t="s">
        <v>313</v>
      </c>
      <c r="C111" t="s">
        <v>459</v>
      </c>
      <c r="D111" t="s">
        <v>153</v>
      </c>
      <c r="E111" s="169">
        <v>28.400562286376953</v>
      </c>
    </row>
    <row r="112" spans="1:5">
      <c r="A112">
        <v>94</v>
      </c>
      <c r="B112" t="s">
        <v>470</v>
      </c>
      <c r="C112" t="s">
        <v>459</v>
      </c>
      <c r="D112" t="s">
        <v>153</v>
      </c>
      <c r="E112" s="169">
        <v>28.247219085693359</v>
      </c>
    </row>
    <row r="113" spans="1:5">
      <c r="A113">
        <v>206</v>
      </c>
      <c r="B113" t="s">
        <v>504</v>
      </c>
      <c r="C113" t="s">
        <v>499</v>
      </c>
      <c r="D113" t="s">
        <v>153</v>
      </c>
      <c r="E113" s="169">
        <v>27.587305068969727</v>
      </c>
    </row>
    <row r="114" spans="1:5">
      <c r="A114">
        <v>207</v>
      </c>
      <c r="B114" t="s">
        <v>345</v>
      </c>
      <c r="C114" t="s">
        <v>499</v>
      </c>
      <c r="D114" t="s">
        <v>153</v>
      </c>
      <c r="E114" s="169">
        <v>27.658987045288086</v>
      </c>
    </row>
    <row r="115" spans="1:5">
      <c r="A115">
        <v>230</v>
      </c>
      <c r="B115" t="s">
        <v>510</v>
      </c>
      <c r="C115" t="s">
        <v>499</v>
      </c>
      <c r="D115" t="s">
        <v>153</v>
      </c>
      <c r="E115" s="169">
        <v>27.646883010864258</v>
      </c>
    </row>
    <row r="116" spans="1:5">
      <c r="A116">
        <v>254</v>
      </c>
      <c r="B116" t="s">
        <v>519</v>
      </c>
      <c r="C116" t="s">
        <v>514</v>
      </c>
      <c r="D116" t="s">
        <v>153</v>
      </c>
      <c r="E116" s="169">
        <v>27.824024200439453</v>
      </c>
    </row>
    <row r="117" spans="1:5">
      <c r="A117">
        <v>255</v>
      </c>
      <c r="B117" t="s">
        <v>359</v>
      </c>
      <c r="C117" t="s">
        <v>514</v>
      </c>
      <c r="D117" t="s">
        <v>153</v>
      </c>
      <c r="E117" s="169">
        <v>28.036003112792969</v>
      </c>
    </row>
    <row r="118" spans="1:5">
      <c r="A118">
        <v>278</v>
      </c>
      <c r="B118" t="s">
        <v>525</v>
      </c>
      <c r="C118" t="s">
        <v>514</v>
      </c>
      <c r="D118" t="s">
        <v>153</v>
      </c>
      <c r="E118" s="169">
        <v>28.026027679443359</v>
      </c>
    </row>
    <row r="119" spans="1:5">
      <c r="A119">
        <v>302</v>
      </c>
      <c r="B119" t="s">
        <v>534</v>
      </c>
      <c r="C119" t="s">
        <v>529</v>
      </c>
      <c r="D119" t="s">
        <v>153</v>
      </c>
      <c r="E119" s="169">
        <v>28.390110015869141</v>
      </c>
    </row>
    <row r="120" spans="1:5">
      <c r="A120">
        <v>303</v>
      </c>
      <c r="B120" t="s">
        <v>373</v>
      </c>
      <c r="C120" t="s">
        <v>529</v>
      </c>
      <c r="D120" t="s">
        <v>153</v>
      </c>
      <c r="E120" s="169">
        <v>28.661602020263672</v>
      </c>
    </row>
    <row r="121" spans="1:5">
      <c r="A121">
        <v>326</v>
      </c>
      <c r="B121" t="s">
        <v>540</v>
      </c>
      <c r="C121" t="s">
        <v>529</v>
      </c>
      <c r="D121" t="s">
        <v>153</v>
      </c>
      <c r="E121" s="169">
        <v>28.506044387817383</v>
      </c>
    </row>
    <row r="122" spans="1:5">
      <c r="A122">
        <v>350</v>
      </c>
      <c r="B122" t="s">
        <v>408</v>
      </c>
      <c r="C122" t="s">
        <v>544</v>
      </c>
      <c r="D122" t="s">
        <v>153</v>
      </c>
      <c r="E122" s="169">
        <v>28.008857727050781</v>
      </c>
    </row>
    <row r="123" spans="1:5">
      <c r="A123">
        <v>351</v>
      </c>
      <c r="B123" t="s">
        <v>387</v>
      </c>
      <c r="C123" t="s">
        <v>544</v>
      </c>
      <c r="D123" t="s">
        <v>153</v>
      </c>
      <c r="E123" s="169">
        <v>28.007793426513672</v>
      </c>
    </row>
    <row r="124" spans="1:5">
      <c r="A124">
        <v>374</v>
      </c>
      <c r="B124" t="s">
        <v>554</v>
      </c>
      <c r="C124" t="s">
        <v>544</v>
      </c>
      <c r="D124" t="s">
        <v>153</v>
      </c>
      <c r="E124" s="169">
        <v>27.984275817871094</v>
      </c>
    </row>
    <row r="125" spans="1:5">
      <c r="A125">
        <v>16</v>
      </c>
      <c r="B125" t="s">
        <v>261</v>
      </c>
      <c r="C125" t="s">
        <v>438</v>
      </c>
      <c r="D125" t="s">
        <v>153</v>
      </c>
      <c r="E125" s="169">
        <v>27.805837631225586</v>
      </c>
    </row>
    <row r="126" spans="1:5">
      <c r="A126">
        <v>39</v>
      </c>
      <c r="B126" t="s">
        <v>262</v>
      </c>
      <c r="C126" t="s">
        <v>438</v>
      </c>
      <c r="D126" t="s">
        <v>153</v>
      </c>
      <c r="E126" s="169">
        <v>28.114219665527344</v>
      </c>
    </row>
    <row r="127" spans="1:5">
      <c r="A127">
        <v>40</v>
      </c>
      <c r="B127" t="s">
        <v>450</v>
      </c>
      <c r="C127" t="s">
        <v>438</v>
      </c>
      <c r="D127" t="s">
        <v>153</v>
      </c>
      <c r="E127" s="169">
        <v>27.93646240234375</v>
      </c>
    </row>
    <row r="128" spans="1:5">
      <c r="A128">
        <v>339</v>
      </c>
      <c r="B128" t="s">
        <v>236</v>
      </c>
      <c r="C128" t="s">
        <v>384</v>
      </c>
      <c r="D128" t="s">
        <v>153</v>
      </c>
      <c r="E128" s="169">
        <v>32.48486328125</v>
      </c>
    </row>
    <row r="129" spans="1:5">
      <c r="A129">
        <v>362</v>
      </c>
      <c r="B129" t="s">
        <v>549</v>
      </c>
      <c r="C129" t="s">
        <v>384</v>
      </c>
      <c r="D129" t="s">
        <v>153</v>
      </c>
      <c r="E129" s="169">
        <v>32.56903076171875</v>
      </c>
    </row>
    <row r="130" spans="1:5">
      <c r="A130">
        <v>363</v>
      </c>
      <c r="B130" t="s">
        <v>241</v>
      </c>
      <c r="C130" t="s">
        <v>384</v>
      </c>
      <c r="D130" t="s">
        <v>153</v>
      </c>
      <c r="E130" s="169">
        <v>32.50653076171875</v>
      </c>
    </row>
    <row r="131" spans="1:5">
      <c r="A131">
        <v>291</v>
      </c>
      <c r="B131" t="s">
        <v>227</v>
      </c>
      <c r="C131" t="s">
        <v>370</v>
      </c>
      <c r="D131" t="s">
        <v>153</v>
      </c>
      <c r="E131" s="169">
        <v>29.811775207519531</v>
      </c>
    </row>
    <row r="132" spans="1:5">
      <c r="A132">
        <v>314</v>
      </c>
      <c r="B132" t="s">
        <v>535</v>
      </c>
      <c r="C132" t="s">
        <v>370</v>
      </c>
      <c r="D132" t="s">
        <v>153</v>
      </c>
      <c r="E132" s="169">
        <v>29.0556640625</v>
      </c>
    </row>
    <row r="133" spans="1:5">
      <c r="A133">
        <v>315</v>
      </c>
      <c r="B133" t="s">
        <v>232</v>
      </c>
      <c r="C133" t="s">
        <v>370</v>
      </c>
      <c r="D133" t="s">
        <v>153</v>
      </c>
      <c r="E133" s="169">
        <v>29.450368881225586</v>
      </c>
    </row>
    <row r="134" spans="1:5">
      <c r="A134">
        <v>243</v>
      </c>
      <c r="B134" t="s">
        <v>218</v>
      </c>
      <c r="C134" t="s">
        <v>356</v>
      </c>
      <c r="D134" t="s">
        <v>153</v>
      </c>
      <c r="E134" s="169">
        <v>27.322843551635742</v>
      </c>
    </row>
    <row r="135" spans="1:5">
      <c r="A135">
        <v>266</v>
      </c>
      <c r="B135" t="s">
        <v>520</v>
      </c>
      <c r="C135" t="s">
        <v>356</v>
      </c>
      <c r="D135" t="s">
        <v>153</v>
      </c>
      <c r="E135" s="169">
        <v>27.420042037963867</v>
      </c>
    </row>
    <row r="136" spans="1:5">
      <c r="A136">
        <v>267</v>
      </c>
      <c r="B136" t="s">
        <v>223</v>
      </c>
      <c r="C136" t="s">
        <v>356</v>
      </c>
      <c r="D136" t="s">
        <v>153</v>
      </c>
      <c r="E136" s="169">
        <v>27.408514022827148</v>
      </c>
    </row>
    <row r="137" spans="1:5">
      <c r="A137">
        <v>195</v>
      </c>
      <c r="B137" t="s">
        <v>209</v>
      </c>
      <c r="C137" t="s">
        <v>342</v>
      </c>
      <c r="D137" t="s">
        <v>153</v>
      </c>
      <c r="E137" s="169">
        <v>23.603170394897461</v>
      </c>
    </row>
    <row r="138" spans="1:5">
      <c r="A138">
        <v>218</v>
      </c>
      <c r="B138" t="s">
        <v>505</v>
      </c>
      <c r="C138" t="s">
        <v>342</v>
      </c>
      <c r="D138" t="s">
        <v>153</v>
      </c>
      <c r="E138" s="169">
        <v>23.946977615356445</v>
      </c>
    </row>
    <row r="139" spans="1:5">
      <c r="A139">
        <v>219</v>
      </c>
      <c r="B139" t="s">
        <v>214</v>
      </c>
      <c r="C139" t="s">
        <v>342</v>
      </c>
      <c r="D139" t="s">
        <v>153</v>
      </c>
      <c r="E139" s="169">
        <v>23.662364959716797</v>
      </c>
    </row>
    <row r="140" spans="1:5">
      <c r="A140">
        <v>147</v>
      </c>
      <c r="B140" t="s">
        <v>200</v>
      </c>
      <c r="C140" t="s">
        <v>328</v>
      </c>
      <c r="D140" t="s">
        <v>153</v>
      </c>
      <c r="E140" s="169">
        <v>20.081676483154297</v>
      </c>
    </row>
    <row r="141" spans="1:5">
      <c r="A141">
        <v>170</v>
      </c>
      <c r="B141" t="s">
        <v>490</v>
      </c>
      <c r="C141" t="s">
        <v>328</v>
      </c>
      <c r="D141" t="s">
        <v>153</v>
      </c>
      <c r="E141" s="169">
        <v>20.624317169189453</v>
      </c>
    </row>
    <row r="142" spans="1:5">
      <c r="A142">
        <v>171</v>
      </c>
      <c r="B142" t="s">
        <v>205</v>
      </c>
      <c r="C142" t="s">
        <v>328</v>
      </c>
      <c r="D142" t="s">
        <v>153</v>
      </c>
      <c r="E142" s="169">
        <v>20.16090202331543</v>
      </c>
    </row>
    <row r="143" spans="1:5">
      <c r="A143">
        <v>99</v>
      </c>
      <c r="B143" t="s">
        <v>187</v>
      </c>
      <c r="C143" t="s">
        <v>314</v>
      </c>
      <c r="D143" t="s">
        <v>153</v>
      </c>
      <c r="E143" s="169">
        <v>16.971691131591797</v>
      </c>
    </row>
    <row r="144" spans="1:5">
      <c r="A144">
        <v>122</v>
      </c>
      <c r="B144" t="s">
        <v>476</v>
      </c>
      <c r="C144" t="s">
        <v>314</v>
      </c>
      <c r="D144" t="s">
        <v>153</v>
      </c>
      <c r="E144" s="169">
        <v>17.037973403930664</v>
      </c>
    </row>
    <row r="145" spans="1:5">
      <c r="A145">
        <v>123</v>
      </c>
      <c r="B145" t="s">
        <v>195</v>
      </c>
      <c r="C145" t="s">
        <v>314</v>
      </c>
      <c r="D145" t="s">
        <v>153</v>
      </c>
      <c r="E145" s="169">
        <v>17.049274444580078</v>
      </c>
    </row>
    <row r="146" spans="1:5">
      <c r="A146">
        <v>51</v>
      </c>
      <c r="B146" t="s">
        <v>169</v>
      </c>
      <c r="C146" t="s">
        <v>302</v>
      </c>
      <c r="D146" t="s">
        <v>153</v>
      </c>
      <c r="E146" s="169">
        <v>13.758862495422363</v>
      </c>
    </row>
    <row r="147" spans="1:5">
      <c r="A147">
        <v>74</v>
      </c>
      <c r="B147" t="s">
        <v>460</v>
      </c>
      <c r="C147" t="s">
        <v>302</v>
      </c>
      <c r="D147" t="s">
        <v>153</v>
      </c>
      <c r="E147" s="169">
        <v>13.170966148376465</v>
      </c>
    </row>
    <row r="148" spans="1:5">
      <c r="A148">
        <v>75</v>
      </c>
      <c r="B148" t="s">
        <v>180</v>
      </c>
      <c r="C148" t="s">
        <v>302</v>
      </c>
      <c r="D148" t="s">
        <v>153</v>
      </c>
      <c r="E148" s="169">
        <v>13.623351097106934</v>
      </c>
    </row>
    <row r="149" spans="1:5">
      <c r="A149">
        <v>3</v>
      </c>
      <c r="B149" t="s">
        <v>150</v>
      </c>
      <c r="C149" t="s">
        <v>292</v>
      </c>
      <c r="D149" t="s">
        <v>153</v>
      </c>
      <c r="E149" s="169">
        <v>7.3543877601623535</v>
      </c>
    </row>
    <row r="150" spans="1:5">
      <c r="A150">
        <v>26</v>
      </c>
      <c r="B150" t="s">
        <v>443</v>
      </c>
      <c r="C150" t="s">
        <v>292</v>
      </c>
      <c r="D150" t="s">
        <v>153</v>
      </c>
      <c r="E150" s="169">
        <v>6.7498078346252441</v>
      </c>
    </row>
    <row r="151" spans="1:5">
      <c r="A151">
        <v>27</v>
      </c>
      <c r="B151" t="s">
        <v>162</v>
      </c>
      <c r="C151" t="s">
        <v>292</v>
      </c>
      <c r="D151" t="s">
        <v>153</v>
      </c>
      <c r="E151" s="169">
        <v>6.7879180908203125</v>
      </c>
    </row>
    <row r="152" spans="1:5">
      <c r="A152">
        <v>4</v>
      </c>
      <c r="B152" t="s">
        <v>151</v>
      </c>
      <c r="C152" t="s">
        <v>437</v>
      </c>
      <c r="D152" t="s">
        <v>148</v>
      </c>
      <c r="E152" s="169">
        <v>18.456575393676758</v>
      </c>
    </row>
    <row r="153" spans="1:5">
      <c r="A153">
        <v>5</v>
      </c>
      <c r="B153" t="s">
        <v>152</v>
      </c>
      <c r="C153" t="s">
        <v>437</v>
      </c>
      <c r="D153" t="s">
        <v>148</v>
      </c>
      <c r="E153" s="169">
        <v>18.746986389160156</v>
      </c>
    </row>
    <row r="154" spans="1:5">
      <c r="A154">
        <v>28</v>
      </c>
      <c r="B154" t="s">
        <v>444</v>
      </c>
      <c r="C154" t="s">
        <v>437</v>
      </c>
      <c r="D154" t="s">
        <v>148</v>
      </c>
      <c r="E154" s="169">
        <v>18.517894744873047</v>
      </c>
    </row>
    <row r="155" spans="1:5">
      <c r="A155">
        <v>54</v>
      </c>
      <c r="B155" t="s">
        <v>172</v>
      </c>
      <c r="C155" t="s">
        <v>455</v>
      </c>
      <c r="D155" t="s">
        <v>148</v>
      </c>
      <c r="E155" s="169">
        <v>18.393987655639648</v>
      </c>
    </row>
    <row r="156" spans="1:5">
      <c r="A156">
        <v>77</v>
      </c>
      <c r="B156" t="s">
        <v>181</v>
      </c>
      <c r="C156" t="s">
        <v>455</v>
      </c>
      <c r="D156" t="s">
        <v>148</v>
      </c>
      <c r="E156" s="169">
        <v>18.431367874145508</v>
      </c>
    </row>
    <row r="157" spans="1:5">
      <c r="A157">
        <v>78</v>
      </c>
      <c r="B157" t="s">
        <v>462</v>
      </c>
      <c r="C157" t="s">
        <v>455</v>
      </c>
      <c r="D157" t="s">
        <v>148</v>
      </c>
      <c r="E157" s="169">
        <v>18.384571075439453</v>
      </c>
    </row>
    <row r="158" spans="1:5">
      <c r="A158">
        <v>102</v>
      </c>
      <c r="B158" t="s">
        <v>190</v>
      </c>
      <c r="C158" t="s">
        <v>472</v>
      </c>
      <c r="D158" t="s">
        <v>148</v>
      </c>
      <c r="E158" s="169">
        <v>18.730556488037109</v>
      </c>
    </row>
    <row r="159" spans="1:5">
      <c r="A159">
        <v>125</v>
      </c>
      <c r="B159" t="s">
        <v>196</v>
      </c>
      <c r="C159" t="s">
        <v>472</v>
      </c>
      <c r="D159" t="s">
        <v>148</v>
      </c>
      <c r="E159" s="169">
        <v>18.84119987487793</v>
      </c>
    </row>
    <row r="160" spans="1:5">
      <c r="A160">
        <v>126</v>
      </c>
      <c r="B160" t="s">
        <v>478</v>
      </c>
      <c r="C160" t="s">
        <v>472</v>
      </c>
      <c r="D160" t="s">
        <v>148</v>
      </c>
      <c r="E160" s="169">
        <v>18.619651794433594</v>
      </c>
    </row>
    <row r="161" spans="1:5">
      <c r="A161">
        <v>150</v>
      </c>
      <c r="B161" t="s">
        <v>203</v>
      </c>
      <c r="C161" t="s">
        <v>486</v>
      </c>
      <c r="D161" t="s">
        <v>148</v>
      </c>
      <c r="E161" s="169">
        <v>18.472391128540039</v>
      </c>
    </row>
    <row r="162" spans="1:5">
      <c r="A162">
        <v>173</v>
      </c>
      <c r="B162" t="s">
        <v>206</v>
      </c>
      <c r="C162" t="s">
        <v>486</v>
      </c>
      <c r="D162" t="s">
        <v>148</v>
      </c>
      <c r="E162" s="169">
        <v>18.507120132446289</v>
      </c>
    </row>
    <row r="163" spans="1:5">
      <c r="A163">
        <v>174</v>
      </c>
      <c r="B163" t="s">
        <v>492</v>
      </c>
      <c r="C163" t="s">
        <v>486</v>
      </c>
      <c r="D163" t="s">
        <v>148</v>
      </c>
      <c r="E163" s="169">
        <v>18.387092590332031</v>
      </c>
    </row>
    <row r="164" spans="1:5">
      <c r="A164">
        <v>198</v>
      </c>
      <c r="B164" t="s">
        <v>212</v>
      </c>
      <c r="C164" t="s">
        <v>500</v>
      </c>
      <c r="D164" t="s">
        <v>148</v>
      </c>
      <c r="E164" s="169">
        <v>19.176176071166992</v>
      </c>
    </row>
    <row r="165" spans="1:5">
      <c r="A165">
        <v>221</v>
      </c>
      <c r="B165" t="s">
        <v>215</v>
      </c>
      <c r="C165" t="s">
        <v>500</v>
      </c>
      <c r="D165" t="s">
        <v>148</v>
      </c>
      <c r="E165" s="169">
        <v>19.071069717407227</v>
      </c>
    </row>
    <row r="166" spans="1:5">
      <c r="A166">
        <v>222</v>
      </c>
      <c r="B166" t="s">
        <v>507</v>
      </c>
      <c r="C166" t="s">
        <v>500</v>
      </c>
      <c r="D166" t="s">
        <v>148</v>
      </c>
      <c r="E166" s="169">
        <v>19.026889801025391</v>
      </c>
    </row>
    <row r="167" spans="1:5">
      <c r="A167">
        <v>246</v>
      </c>
      <c r="B167" t="s">
        <v>221</v>
      </c>
      <c r="C167" t="s">
        <v>515</v>
      </c>
      <c r="D167" t="s">
        <v>148</v>
      </c>
      <c r="E167" s="169">
        <v>18.131721496582031</v>
      </c>
    </row>
    <row r="168" spans="1:5">
      <c r="A168">
        <v>269</v>
      </c>
      <c r="B168" t="s">
        <v>224</v>
      </c>
      <c r="C168" t="s">
        <v>515</v>
      </c>
      <c r="D168" t="s">
        <v>148</v>
      </c>
      <c r="E168" s="169">
        <v>18.195278167724609</v>
      </c>
    </row>
    <row r="169" spans="1:5">
      <c r="A169">
        <v>270</v>
      </c>
      <c r="B169" t="s">
        <v>522</v>
      </c>
      <c r="C169" t="s">
        <v>515</v>
      </c>
      <c r="D169" t="s">
        <v>148</v>
      </c>
      <c r="E169" s="169">
        <v>18.318620681762695</v>
      </c>
    </row>
    <row r="170" spans="1:5">
      <c r="A170">
        <v>294</v>
      </c>
      <c r="B170" t="s">
        <v>230</v>
      </c>
      <c r="C170" t="s">
        <v>530</v>
      </c>
      <c r="D170" t="s">
        <v>148</v>
      </c>
      <c r="E170" s="169">
        <v>18.860877990722656</v>
      </c>
    </row>
    <row r="171" spans="1:5">
      <c r="A171">
        <v>317</v>
      </c>
      <c r="B171" t="s">
        <v>233</v>
      </c>
      <c r="C171" t="s">
        <v>530</v>
      </c>
      <c r="D171" t="s">
        <v>148</v>
      </c>
      <c r="E171" s="169">
        <v>18.79499626159668</v>
      </c>
    </row>
    <row r="172" spans="1:5">
      <c r="A172">
        <v>318</v>
      </c>
      <c r="B172" t="s">
        <v>537</v>
      </c>
      <c r="C172" t="s">
        <v>530</v>
      </c>
      <c r="D172" t="s">
        <v>148</v>
      </c>
      <c r="E172" s="169">
        <v>18.957786560058594</v>
      </c>
    </row>
    <row r="173" spans="1:5">
      <c r="A173">
        <v>342</v>
      </c>
      <c r="B173" t="s">
        <v>239</v>
      </c>
      <c r="C173" t="s">
        <v>545</v>
      </c>
      <c r="D173" t="s">
        <v>148</v>
      </c>
      <c r="E173" s="169">
        <v>18.000167846679688</v>
      </c>
    </row>
    <row r="174" spans="1:5">
      <c r="A174">
        <v>365</v>
      </c>
      <c r="B174" t="s">
        <v>242</v>
      </c>
      <c r="C174" t="s">
        <v>545</v>
      </c>
      <c r="D174" t="s">
        <v>148</v>
      </c>
      <c r="E174" s="169">
        <v>17.690155029296875</v>
      </c>
    </row>
    <row r="175" spans="1:5">
      <c r="A175">
        <v>366</v>
      </c>
      <c r="B175" t="s">
        <v>551</v>
      </c>
      <c r="C175" t="s">
        <v>545</v>
      </c>
      <c r="D175" t="s">
        <v>148</v>
      </c>
      <c r="E175" s="169">
        <v>18.175235748291016</v>
      </c>
    </row>
    <row r="176" spans="1:5">
      <c r="A176">
        <v>7</v>
      </c>
      <c r="B176" t="s">
        <v>155</v>
      </c>
      <c r="C176" t="s">
        <v>439</v>
      </c>
      <c r="D176" t="s">
        <v>148</v>
      </c>
      <c r="E176" s="169">
        <v>18.43705940246582</v>
      </c>
    </row>
    <row r="177" spans="1:5">
      <c r="A177">
        <v>8</v>
      </c>
      <c r="B177" t="s">
        <v>156</v>
      </c>
      <c r="C177" t="s">
        <v>439</v>
      </c>
      <c r="D177" t="s">
        <v>148</v>
      </c>
      <c r="E177" s="169">
        <v>18.472057342529297</v>
      </c>
    </row>
    <row r="178" spans="1:5">
      <c r="A178">
        <v>31</v>
      </c>
      <c r="B178" t="s">
        <v>164</v>
      </c>
      <c r="C178" t="s">
        <v>439</v>
      </c>
      <c r="D178" t="s">
        <v>148</v>
      </c>
      <c r="E178" s="169">
        <v>18.506906509399414</v>
      </c>
    </row>
    <row r="179" spans="1:5">
      <c r="A179">
        <v>55</v>
      </c>
      <c r="B179" t="s">
        <v>173</v>
      </c>
      <c r="C179" t="s">
        <v>456</v>
      </c>
      <c r="D179" t="s">
        <v>148</v>
      </c>
      <c r="E179" s="169">
        <v>17.831357955932617</v>
      </c>
    </row>
    <row r="180" spans="1:5">
      <c r="A180">
        <v>56</v>
      </c>
      <c r="B180" t="s">
        <v>174</v>
      </c>
      <c r="C180" t="s">
        <v>456</v>
      </c>
      <c r="D180" t="s">
        <v>148</v>
      </c>
      <c r="E180" s="169">
        <v>17.978199005126953</v>
      </c>
    </row>
    <row r="181" spans="1:5">
      <c r="A181">
        <v>79</v>
      </c>
      <c r="B181" t="s">
        <v>182</v>
      </c>
      <c r="C181" t="s">
        <v>456</v>
      </c>
      <c r="D181" t="s">
        <v>148</v>
      </c>
      <c r="E181" s="169">
        <v>18.056106567382812</v>
      </c>
    </row>
    <row r="182" spans="1:5">
      <c r="A182">
        <v>103</v>
      </c>
      <c r="B182" t="s">
        <v>191</v>
      </c>
      <c r="C182" t="s">
        <v>473</v>
      </c>
      <c r="D182" t="s">
        <v>148</v>
      </c>
      <c r="E182" s="169">
        <v>17.719804763793945</v>
      </c>
    </row>
    <row r="183" spans="1:5">
      <c r="A183">
        <v>104</v>
      </c>
      <c r="B183" t="s">
        <v>192</v>
      </c>
      <c r="C183" t="s">
        <v>473</v>
      </c>
      <c r="D183" t="s">
        <v>148</v>
      </c>
      <c r="E183" s="169">
        <v>17.923973083496094</v>
      </c>
    </row>
    <row r="184" spans="1:5">
      <c r="A184">
        <v>127</v>
      </c>
      <c r="B184" t="s">
        <v>197</v>
      </c>
      <c r="C184" t="s">
        <v>473</v>
      </c>
      <c r="D184" t="s">
        <v>148</v>
      </c>
      <c r="E184" s="169">
        <v>17.821020126342773</v>
      </c>
    </row>
    <row r="185" spans="1:5">
      <c r="A185">
        <v>52</v>
      </c>
      <c r="B185" t="s">
        <v>170</v>
      </c>
      <c r="C185" t="s">
        <v>454</v>
      </c>
      <c r="D185" t="s">
        <v>148</v>
      </c>
      <c r="E185" s="169">
        <v>18.431381225585938</v>
      </c>
    </row>
    <row r="186" spans="1:5">
      <c r="A186">
        <v>53</v>
      </c>
      <c r="B186" t="s">
        <v>171</v>
      </c>
      <c r="C186" t="s">
        <v>454</v>
      </c>
      <c r="D186" t="s">
        <v>148</v>
      </c>
      <c r="E186" s="169">
        <v>18.437705993652344</v>
      </c>
    </row>
    <row r="187" spans="1:5">
      <c r="A187">
        <v>76</v>
      </c>
      <c r="B187" t="s">
        <v>461</v>
      </c>
      <c r="C187" t="s">
        <v>454</v>
      </c>
      <c r="D187" t="s">
        <v>148</v>
      </c>
      <c r="E187" s="169">
        <v>18.48260498046875</v>
      </c>
    </row>
    <row r="188" spans="1:5">
      <c r="A188">
        <v>151</v>
      </c>
      <c r="B188" t="s">
        <v>269</v>
      </c>
      <c r="C188" t="s">
        <v>487</v>
      </c>
      <c r="D188" t="s">
        <v>148</v>
      </c>
      <c r="E188" s="169">
        <v>17.958969116210938</v>
      </c>
    </row>
    <row r="189" spans="1:5">
      <c r="A189">
        <v>152</v>
      </c>
      <c r="B189" t="s">
        <v>270</v>
      </c>
      <c r="C189" t="s">
        <v>487</v>
      </c>
      <c r="D189" t="s">
        <v>148</v>
      </c>
      <c r="E189" s="169">
        <v>17.934049606323242</v>
      </c>
    </row>
    <row r="190" spans="1:5">
      <c r="A190">
        <v>175</v>
      </c>
      <c r="B190" t="s">
        <v>273</v>
      </c>
      <c r="C190" t="s">
        <v>487</v>
      </c>
      <c r="D190" t="s">
        <v>148</v>
      </c>
      <c r="E190" s="169">
        <v>17.868545532226562</v>
      </c>
    </row>
    <row r="191" spans="1:5">
      <c r="A191">
        <v>199</v>
      </c>
      <c r="B191" t="s">
        <v>274</v>
      </c>
      <c r="C191" t="s">
        <v>501</v>
      </c>
      <c r="D191" t="s">
        <v>148</v>
      </c>
      <c r="E191" s="169">
        <v>17.642114639282227</v>
      </c>
    </row>
    <row r="192" spans="1:5">
      <c r="A192">
        <v>200</v>
      </c>
      <c r="B192" t="s">
        <v>275</v>
      </c>
      <c r="C192" t="s">
        <v>501</v>
      </c>
      <c r="D192" t="s">
        <v>148</v>
      </c>
      <c r="E192" s="169">
        <v>17.475515365600586</v>
      </c>
    </row>
    <row r="193" spans="1:5">
      <c r="A193">
        <v>223</v>
      </c>
      <c r="B193" t="s">
        <v>277</v>
      </c>
      <c r="C193" t="s">
        <v>501</v>
      </c>
      <c r="D193" t="s">
        <v>148</v>
      </c>
      <c r="E193" s="169">
        <v>17.614089965820312</v>
      </c>
    </row>
    <row r="194" spans="1:5">
      <c r="A194">
        <v>247</v>
      </c>
      <c r="B194" t="s">
        <v>278</v>
      </c>
      <c r="C194" t="s">
        <v>516</v>
      </c>
      <c r="D194" t="s">
        <v>148</v>
      </c>
      <c r="E194" s="169">
        <v>17.553627014160156</v>
      </c>
    </row>
    <row r="195" spans="1:5">
      <c r="A195">
        <v>248</v>
      </c>
      <c r="B195" t="s">
        <v>279</v>
      </c>
      <c r="C195" t="s">
        <v>516</v>
      </c>
      <c r="D195" t="s">
        <v>148</v>
      </c>
      <c r="E195" s="169">
        <v>17.777528762817383</v>
      </c>
    </row>
    <row r="196" spans="1:5">
      <c r="A196">
        <v>271</v>
      </c>
      <c r="B196" t="s">
        <v>281</v>
      </c>
      <c r="C196" t="s">
        <v>516</v>
      </c>
      <c r="D196" t="s">
        <v>148</v>
      </c>
      <c r="E196" s="169">
        <v>17.813238143920898</v>
      </c>
    </row>
    <row r="197" spans="1:5">
      <c r="A197">
        <v>295</v>
      </c>
      <c r="B197" t="s">
        <v>282</v>
      </c>
      <c r="C197" t="s">
        <v>531</v>
      </c>
      <c r="D197" t="s">
        <v>148</v>
      </c>
      <c r="E197" s="169">
        <v>16.630563735961914</v>
      </c>
    </row>
    <row r="198" spans="1:5">
      <c r="A198">
        <v>296</v>
      </c>
      <c r="B198" t="s">
        <v>283</v>
      </c>
      <c r="C198" t="s">
        <v>531</v>
      </c>
      <c r="D198" t="s">
        <v>148</v>
      </c>
      <c r="E198" s="169">
        <v>16.767744064331055</v>
      </c>
    </row>
    <row r="199" spans="1:5">
      <c r="A199">
        <v>319</v>
      </c>
      <c r="B199" t="s">
        <v>285</v>
      </c>
      <c r="C199" t="s">
        <v>531</v>
      </c>
      <c r="D199" t="s">
        <v>148</v>
      </c>
      <c r="E199" s="169">
        <v>16.854028701782227</v>
      </c>
    </row>
    <row r="200" spans="1:5">
      <c r="A200">
        <v>343</v>
      </c>
      <c r="B200" t="s">
        <v>286</v>
      </c>
      <c r="C200" t="s">
        <v>546</v>
      </c>
      <c r="D200" t="s">
        <v>148</v>
      </c>
      <c r="E200" s="169">
        <v>17.181720733642578</v>
      </c>
    </row>
    <row r="201" spans="1:5">
      <c r="A201">
        <v>344</v>
      </c>
      <c r="B201" t="s">
        <v>287</v>
      </c>
      <c r="C201" t="s">
        <v>546</v>
      </c>
      <c r="D201" t="s">
        <v>148</v>
      </c>
      <c r="E201" s="169">
        <v>17.271112442016602</v>
      </c>
    </row>
    <row r="202" spans="1:5">
      <c r="A202">
        <v>367</v>
      </c>
      <c r="B202" t="s">
        <v>290</v>
      </c>
      <c r="C202" t="s">
        <v>546</v>
      </c>
      <c r="D202" t="s">
        <v>148</v>
      </c>
      <c r="E202" s="169">
        <v>17.636865615844727</v>
      </c>
    </row>
    <row r="203" spans="1:5">
      <c r="A203">
        <v>9</v>
      </c>
      <c r="B203" t="s">
        <v>157</v>
      </c>
      <c r="C203" t="s">
        <v>440</v>
      </c>
      <c r="D203" t="s">
        <v>148</v>
      </c>
      <c r="E203" s="169">
        <v>18.112396240234375</v>
      </c>
    </row>
    <row r="204" spans="1:5">
      <c r="A204">
        <v>32</v>
      </c>
      <c r="B204" t="s">
        <v>446</v>
      </c>
      <c r="C204" t="s">
        <v>440</v>
      </c>
      <c r="D204" t="s">
        <v>148</v>
      </c>
      <c r="E204" s="169">
        <v>18.119880676269531</v>
      </c>
    </row>
    <row r="205" spans="1:5">
      <c r="A205">
        <v>33</v>
      </c>
      <c r="B205" t="s">
        <v>165</v>
      </c>
      <c r="C205" t="s">
        <v>440</v>
      </c>
      <c r="D205" t="s">
        <v>148</v>
      </c>
      <c r="E205" s="169">
        <v>18.005006790161133</v>
      </c>
    </row>
    <row r="206" spans="1:5">
      <c r="A206">
        <v>57</v>
      </c>
      <c r="B206" t="s">
        <v>175</v>
      </c>
      <c r="C206" t="s">
        <v>457</v>
      </c>
      <c r="D206" t="s">
        <v>148</v>
      </c>
      <c r="E206" s="169">
        <v>17.208911895751953</v>
      </c>
    </row>
    <row r="207" spans="1:5">
      <c r="A207">
        <v>80</v>
      </c>
      <c r="B207" t="s">
        <v>463</v>
      </c>
      <c r="C207" t="s">
        <v>457</v>
      </c>
      <c r="D207" t="s">
        <v>148</v>
      </c>
      <c r="E207" s="169">
        <v>17.045234680175781</v>
      </c>
    </row>
    <row r="208" spans="1:5">
      <c r="A208">
        <v>81</v>
      </c>
      <c r="B208" t="s">
        <v>183</v>
      </c>
      <c r="C208" t="s">
        <v>457</v>
      </c>
      <c r="D208" t="s">
        <v>148</v>
      </c>
      <c r="E208" s="169">
        <v>16.995960235595703</v>
      </c>
    </row>
    <row r="209" spans="1:5">
      <c r="A209">
        <v>105</v>
      </c>
      <c r="B209" t="s">
        <v>315</v>
      </c>
      <c r="C209" t="s">
        <v>474</v>
      </c>
      <c r="D209" t="s">
        <v>148</v>
      </c>
      <c r="E209" s="169">
        <v>18.018043518066406</v>
      </c>
    </row>
    <row r="210" spans="1:5">
      <c r="A210">
        <v>128</v>
      </c>
      <c r="B210" t="s">
        <v>479</v>
      </c>
      <c r="C210" t="s">
        <v>474</v>
      </c>
      <c r="D210" t="s">
        <v>148</v>
      </c>
      <c r="E210" s="169">
        <v>18.002782821655273</v>
      </c>
    </row>
    <row r="211" spans="1:5">
      <c r="A211">
        <v>129</v>
      </c>
      <c r="B211" t="s">
        <v>324</v>
      </c>
      <c r="C211" t="s">
        <v>474</v>
      </c>
      <c r="D211" t="s">
        <v>148</v>
      </c>
      <c r="E211" s="169">
        <v>18.106220245361328</v>
      </c>
    </row>
    <row r="212" spans="1:5">
      <c r="A212">
        <v>153</v>
      </c>
      <c r="B212" t="s">
        <v>329</v>
      </c>
      <c r="C212" t="s">
        <v>488</v>
      </c>
      <c r="D212" t="s">
        <v>148</v>
      </c>
      <c r="E212" s="169">
        <v>17.899826049804688</v>
      </c>
    </row>
    <row r="213" spans="1:5">
      <c r="A213">
        <v>176</v>
      </c>
      <c r="B213" t="s">
        <v>493</v>
      </c>
      <c r="C213" t="s">
        <v>488</v>
      </c>
      <c r="D213" t="s">
        <v>148</v>
      </c>
      <c r="E213" s="169">
        <v>17.642719268798828</v>
      </c>
    </row>
    <row r="214" spans="1:5">
      <c r="A214">
        <v>177</v>
      </c>
      <c r="B214" t="s">
        <v>338</v>
      </c>
      <c r="C214" t="s">
        <v>488</v>
      </c>
      <c r="D214" t="s">
        <v>148</v>
      </c>
      <c r="E214" s="169">
        <v>17.57513427734375</v>
      </c>
    </row>
    <row r="215" spans="1:5">
      <c r="A215">
        <v>201</v>
      </c>
      <c r="B215" t="s">
        <v>343</v>
      </c>
      <c r="C215" t="s">
        <v>502</v>
      </c>
      <c r="D215" t="s">
        <v>148</v>
      </c>
      <c r="E215" s="169">
        <v>17.607246398925781</v>
      </c>
    </row>
    <row r="216" spans="1:5">
      <c r="A216">
        <v>224</v>
      </c>
      <c r="B216" t="s">
        <v>508</v>
      </c>
      <c r="C216" t="s">
        <v>502</v>
      </c>
      <c r="D216" t="s">
        <v>148</v>
      </c>
      <c r="E216" s="169">
        <v>17.151779174804688</v>
      </c>
    </row>
    <row r="217" spans="1:5">
      <c r="A217">
        <v>225</v>
      </c>
      <c r="B217" t="s">
        <v>352</v>
      </c>
      <c r="C217" t="s">
        <v>502</v>
      </c>
      <c r="D217" t="s">
        <v>148</v>
      </c>
      <c r="E217" s="169">
        <v>17.520191192626953</v>
      </c>
    </row>
    <row r="218" spans="1:5">
      <c r="A218">
        <v>100</v>
      </c>
      <c r="B218" t="s">
        <v>188</v>
      </c>
      <c r="C218" t="s">
        <v>471</v>
      </c>
      <c r="D218" t="s">
        <v>148</v>
      </c>
      <c r="E218" s="169">
        <v>17.871160507202148</v>
      </c>
    </row>
    <row r="219" spans="1:5">
      <c r="A219">
        <v>101</v>
      </c>
      <c r="B219" t="s">
        <v>189</v>
      </c>
      <c r="C219" t="s">
        <v>471</v>
      </c>
      <c r="D219" t="s">
        <v>148</v>
      </c>
      <c r="E219" s="169">
        <v>18.012174606323242</v>
      </c>
    </row>
    <row r="220" spans="1:5">
      <c r="A220">
        <v>124</v>
      </c>
      <c r="B220" t="s">
        <v>477</v>
      </c>
      <c r="C220" t="s">
        <v>471</v>
      </c>
      <c r="D220" t="s">
        <v>148</v>
      </c>
      <c r="E220" s="169">
        <v>17.875009536743164</v>
      </c>
    </row>
    <row r="221" spans="1:5">
      <c r="A221">
        <v>249</v>
      </c>
      <c r="B221" t="s">
        <v>357</v>
      </c>
      <c r="C221" t="s">
        <v>517</v>
      </c>
      <c r="D221" t="s">
        <v>148</v>
      </c>
      <c r="E221" s="169">
        <v>17.975597381591797</v>
      </c>
    </row>
    <row r="222" spans="1:5">
      <c r="A222">
        <v>272</v>
      </c>
      <c r="B222" t="s">
        <v>523</v>
      </c>
      <c r="C222" t="s">
        <v>517</v>
      </c>
      <c r="D222" t="s">
        <v>148</v>
      </c>
      <c r="E222" s="169">
        <v>17.492807388305664</v>
      </c>
    </row>
    <row r="223" spans="1:5">
      <c r="A223">
        <v>273</v>
      </c>
      <c r="B223" t="s">
        <v>366</v>
      </c>
      <c r="C223" t="s">
        <v>517</v>
      </c>
      <c r="D223" t="s">
        <v>148</v>
      </c>
      <c r="E223" s="169">
        <v>17.654987335205078</v>
      </c>
    </row>
    <row r="224" spans="1:5">
      <c r="A224">
        <v>297</v>
      </c>
      <c r="B224" t="s">
        <v>371</v>
      </c>
      <c r="C224" t="s">
        <v>532</v>
      </c>
      <c r="D224" t="s">
        <v>148</v>
      </c>
      <c r="E224" s="169">
        <v>17.987756729125977</v>
      </c>
    </row>
    <row r="225" spans="1:5">
      <c r="A225">
        <v>320</v>
      </c>
      <c r="B225" t="s">
        <v>538</v>
      </c>
      <c r="C225" t="s">
        <v>532</v>
      </c>
      <c r="D225" t="s">
        <v>148</v>
      </c>
      <c r="E225" s="169">
        <v>17.872501373291016</v>
      </c>
    </row>
    <row r="226" spans="1:5">
      <c r="A226">
        <v>321</v>
      </c>
      <c r="B226" t="s">
        <v>380</v>
      </c>
      <c r="C226" t="s">
        <v>532</v>
      </c>
      <c r="D226" t="s">
        <v>148</v>
      </c>
      <c r="E226" s="169">
        <v>17.944847106933594</v>
      </c>
    </row>
    <row r="227" spans="1:5">
      <c r="A227">
        <v>345</v>
      </c>
      <c r="B227" t="s">
        <v>385</v>
      </c>
      <c r="C227" t="s">
        <v>547</v>
      </c>
      <c r="D227" t="s">
        <v>148</v>
      </c>
      <c r="E227" s="169">
        <v>17.717174530029297</v>
      </c>
    </row>
    <row r="228" spans="1:5">
      <c r="A228">
        <v>368</v>
      </c>
      <c r="B228" t="s">
        <v>552</v>
      </c>
      <c r="C228" t="s">
        <v>547</v>
      </c>
      <c r="D228" t="s">
        <v>148</v>
      </c>
      <c r="E228" s="169">
        <v>17.862749099731445</v>
      </c>
    </row>
    <row r="229" spans="1:5">
      <c r="A229">
        <v>369</v>
      </c>
      <c r="B229" t="s">
        <v>395</v>
      </c>
      <c r="C229" t="s">
        <v>547</v>
      </c>
      <c r="D229" t="s">
        <v>148</v>
      </c>
      <c r="E229" s="169">
        <v>17.902116775512695</v>
      </c>
    </row>
    <row r="230" spans="1:5">
      <c r="A230">
        <v>10</v>
      </c>
      <c r="B230" t="s">
        <v>158</v>
      </c>
      <c r="C230" t="s">
        <v>441</v>
      </c>
      <c r="D230" t="s">
        <v>148</v>
      </c>
      <c r="E230" s="169">
        <v>17.861932754516602</v>
      </c>
    </row>
    <row r="231" spans="1:5">
      <c r="A231">
        <v>11</v>
      </c>
      <c r="B231" t="s">
        <v>159</v>
      </c>
      <c r="C231" t="s">
        <v>441</v>
      </c>
      <c r="D231" t="s">
        <v>148</v>
      </c>
      <c r="E231" s="169">
        <v>17.731884002685547</v>
      </c>
    </row>
    <row r="232" spans="1:5">
      <c r="A232">
        <v>34</v>
      </c>
      <c r="B232" t="s">
        <v>447</v>
      </c>
      <c r="C232" t="s">
        <v>441</v>
      </c>
      <c r="D232" t="s">
        <v>148</v>
      </c>
      <c r="E232" s="169">
        <v>17.926698684692383</v>
      </c>
    </row>
    <row r="233" spans="1:5">
      <c r="A233">
        <v>58</v>
      </c>
      <c r="B233" t="s">
        <v>176</v>
      </c>
      <c r="C233" t="s">
        <v>458</v>
      </c>
      <c r="D233" t="s">
        <v>148</v>
      </c>
      <c r="E233" s="169">
        <v>19.281473159790039</v>
      </c>
    </row>
    <row r="234" spans="1:5">
      <c r="A234">
        <v>59</v>
      </c>
      <c r="B234" t="s">
        <v>177</v>
      </c>
      <c r="C234" t="s">
        <v>458</v>
      </c>
      <c r="D234" t="s">
        <v>148</v>
      </c>
      <c r="E234" s="169">
        <v>19.159109115600586</v>
      </c>
    </row>
    <row r="235" spans="1:5">
      <c r="A235">
        <v>82</v>
      </c>
      <c r="B235" t="s">
        <v>464</v>
      </c>
      <c r="C235" t="s">
        <v>458</v>
      </c>
      <c r="D235" t="s">
        <v>148</v>
      </c>
      <c r="E235" s="169">
        <v>19.24461555480957</v>
      </c>
    </row>
    <row r="236" spans="1:5">
      <c r="A236">
        <v>106</v>
      </c>
      <c r="B236" t="s">
        <v>316</v>
      </c>
      <c r="C236" t="s">
        <v>475</v>
      </c>
      <c r="D236" t="s">
        <v>148</v>
      </c>
      <c r="E236" s="169">
        <v>18.417133331298828</v>
      </c>
    </row>
    <row r="237" spans="1:5">
      <c r="A237">
        <v>107</v>
      </c>
      <c r="B237" t="s">
        <v>193</v>
      </c>
      <c r="C237" t="s">
        <v>475</v>
      </c>
      <c r="D237" t="s">
        <v>148</v>
      </c>
      <c r="E237" s="169">
        <v>18.215574264526367</v>
      </c>
    </row>
    <row r="238" spans="1:5">
      <c r="A238">
        <v>130</v>
      </c>
      <c r="B238" t="s">
        <v>480</v>
      </c>
      <c r="C238" t="s">
        <v>475</v>
      </c>
      <c r="D238" t="s">
        <v>148</v>
      </c>
      <c r="E238" s="169">
        <v>18.484708786010742</v>
      </c>
    </row>
    <row r="239" spans="1:5">
      <c r="A239">
        <v>154</v>
      </c>
      <c r="B239" t="s">
        <v>330</v>
      </c>
      <c r="C239" t="s">
        <v>489</v>
      </c>
      <c r="D239" t="s">
        <v>148</v>
      </c>
      <c r="E239" s="169">
        <v>18.451410293579102</v>
      </c>
    </row>
    <row r="240" spans="1:5">
      <c r="A240">
        <v>155</v>
      </c>
      <c r="B240" t="s">
        <v>271</v>
      </c>
      <c r="C240" t="s">
        <v>489</v>
      </c>
      <c r="D240" t="s">
        <v>148</v>
      </c>
      <c r="E240" s="169">
        <v>18.386142730712891</v>
      </c>
    </row>
    <row r="241" spans="1:5">
      <c r="A241">
        <v>178</v>
      </c>
      <c r="B241" t="s">
        <v>494</v>
      </c>
      <c r="C241" t="s">
        <v>489</v>
      </c>
      <c r="D241" t="s">
        <v>148</v>
      </c>
      <c r="E241" s="169">
        <v>18.1319580078125</v>
      </c>
    </row>
    <row r="242" spans="1:5">
      <c r="A242">
        <v>202</v>
      </c>
      <c r="B242" t="s">
        <v>344</v>
      </c>
      <c r="C242" t="s">
        <v>503</v>
      </c>
      <c r="D242" t="s">
        <v>148</v>
      </c>
      <c r="E242" s="169">
        <v>19.477619171142578</v>
      </c>
    </row>
    <row r="243" spans="1:5">
      <c r="A243">
        <v>203</v>
      </c>
      <c r="B243" t="s">
        <v>276</v>
      </c>
      <c r="C243" t="s">
        <v>503</v>
      </c>
      <c r="D243" t="s">
        <v>148</v>
      </c>
      <c r="E243" s="169">
        <v>19.324743270874023</v>
      </c>
    </row>
    <row r="244" spans="1:5">
      <c r="A244">
        <v>226</v>
      </c>
      <c r="B244" t="s">
        <v>509</v>
      </c>
      <c r="C244" t="s">
        <v>503</v>
      </c>
      <c r="D244" t="s">
        <v>148</v>
      </c>
      <c r="E244" s="169">
        <v>19.239011764526367</v>
      </c>
    </row>
    <row r="245" spans="1:5">
      <c r="A245">
        <v>250</v>
      </c>
      <c r="B245" t="s">
        <v>358</v>
      </c>
      <c r="C245" t="s">
        <v>518</v>
      </c>
      <c r="D245" t="s">
        <v>148</v>
      </c>
      <c r="E245" s="169">
        <v>19.22309684753418</v>
      </c>
    </row>
    <row r="246" spans="1:5">
      <c r="A246">
        <v>251</v>
      </c>
      <c r="B246" t="s">
        <v>280</v>
      </c>
      <c r="C246" t="s">
        <v>518</v>
      </c>
      <c r="D246" t="s">
        <v>148</v>
      </c>
      <c r="E246" s="169">
        <v>18.587057113647461</v>
      </c>
    </row>
    <row r="247" spans="1:5">
      <c r="A247">
        <v>274</v>
      </c>
      <c r="B247" t="s">
        <v>524</v>
      </c>
      <c r="C247" t="s">
        <v>518</v>
      </c>
      <c r="D247" t="s">
        <v>148</v>
      </c>
      <c r="E247" s="169">
        <v>19.040262222290039</v>
      </c>
    </row>
    <row r="248" spans="1:5">
      <c r="A248">
        <v>298</v>
      </c>
      <c r="B248" t="s">
        <v>372</v>
      </c>
      <c r="C248" t="s">
        <v>533</v>
      </c>
      <c r="D248" t="s">
        <v>148</v>
      </c>
      <c r="E248" s="169">
        <v>19.049060821533203</v>
      </c>
    </row>
    <row r="249" spans="1:5">
      <c r="A249">
        <v>299</v>
      </c>
      <c r="B249" t="s">
        <v>284</v>
      </c>
      <c r="C249" t="s">
        <v>533</v>
      </c>
      <c r="D249" t="s">
        <v>148</v>
      </c>
      <c r="E249" s="169">
        <v>18.152050018310547</v>
      </c>
    </row>
    <row r="250" spans="1:5">
      <c r="A250">
        <v>322</v>
      </c>
      <c r="B250" t="s">
        <v>539</v>
      </c>
      <c r="C250" t="s">
        <v>533</v>
      </c>
      <c r="D250" t="s">
        <v>148</v>
      </c>
      <c r="E250" s="169">
        <v>18.931621551513672</v>
      </c>
    </row>
    <row r="251" spans="1:5">
      <c r="A251">
        <v>148</v>
      </c>
      <c r="B251" t="s">
        <v>201</v>
      </c>
      <c r="C251" t="s">
        <v>485</v>
      </c>
      <c r="D251" t="s">
        <v>148</v>
      </c>
      <c r="E251" s="169">
        <v>17.930566787719727</v>
      </c>
    </row>
    <row r="252" spans="1:5">
      <c r="A252">
        <v>149</v>
      </c>
      <c r="B252" t="s">
        <v>202</v>
      </c>
      <c r="C252" t="s">
        <v>485</v>
      </c>
      <c r="D252" t="s">
        <v>148</v>
      </c>
      <c r="E252" s="169">
        <v>18.160270690917969</v>
      </c>
    </row>
    <row r="253" spans="1:5">
      <c r="A253">
        <v>172</v>
      </c>
      <c r="B253" t="s">
        <v>491</v>
      </c>
      <c r="C253" t="s">
        <v>485</v>
      </c>
      <c r="D253" t="s">
        <v>148</v>
      </c>
      <c r="E253" s="169">
        <v>18.008541107177734</v>
      </c>
    </row>
    <row r="254" spans="1:5">
      <c r="A254">
        <v>346</v>
      </c>
      <c r="B254" t="s">
        <v>386</v>
      </c>
      <c r="C254" t="s">
        <v>548</v>
      </c>
      <c r="D254" t="s">
        <v>148</v>
      </c>
      <c r="E254" s="169">
        <v>18.334829330444336</v>
      </c>
    </row>
    <row r="255" spans="1:5">
      <c r="A255">
        <v>347</v>
      </c>
      <c r="B255" t="s">
        <v>288</v>
      </c>
      <c r="C255" t="s">
        <v>548</v>
      </c>
      <c r="D255" t="s">
        <v>148</v>
      </c>
      <c r="E255" s="169">
        <v>17.493928909301758</v>
      </c>
    </row>
    <row r="256" spans="1:5">
      <c r="A256">
        <v>370</v>
      </c>
      <c r="B256" t="s">
        <v>553</v>
      </c>
      <c r="C256" t="s">
        <v>548</v>
      </c>
      <c r="D256" t="s">
        <v>148</v>
      </c>
      <c r="E256" s="169">
        <v>18.439939498901367</v>
      </c>
    </row>
    <row r="257" spans="1:5">
      <c r="A257">
        <v>12</v>
      </c>
      <c r="B257" t="s">
        <v>160</v>
      </c>
      <c r="C257" t="s">
        <v>442</v>
      </c>
      <c r="D257" t="s">
        <v>148</v>
      </c>
      <c r="E257" s="169">
        <v>18.087459564208984</v>
      </c>
    </row>
    <row r="258" spans="1:5">
      <c r="A258">
        <v>35</v>
      </c>
      <c r="B258" t="s">
        <v>166</v>
      </c>
      <c r="C258" t="s">
        <v>442</v>
      </c>
      <c r="D258" t="s">
        <v>148</v>
      </c>
      <c r="E258" s="169">
        <v>18.518512725830078</v>
      </c>
    </row>
    <row r="259" spans="1:5">
      <c r="A259">
        <v>36</v>
      </c>
      <c r="B259" t="s">
        <v>448</v>
      </c>
      <c r="C259" t="s">
        <v>442</v>
      </c>
      <c r="D259" t="s">
        <v>148</v>
      </c>
      <c r="E259" s="169">
        <v>18.103353500366211</v>
      </c>
    </row>
    <row r="260" spans="1:5">
      <c r="A260">
        <v>60</v>
      </c>
      <c r="B260" t="s">
        <v>178</v>
      </c>
      <c r="C260" t="s">
        <v>459</v>
      </c>
      <c r="D260" t="s">
        <v>148</v>
      </c>
      <c r="E260" s="169">
        <v>18.275138854980469</v>
      </c>
    </row>
    <row r="261" spans="1:5">
      <c r="A261">
        <v>83</v>
      </c>
      <c r="B261" t="s">
        <v>184</v>
      </c>
      <c r="C261" t="s">
        <v>459</v>
      </c>
      <c r="D261" t="s">
        <v>148</v>
      </c>
      <c r="E261" s="169">
        <v>17.940116882324219</v>
      </c>
    </row>
    <row r="262" spans="1:5">
      <c r="A262">
        <v>84</v>
      </c>
      <c r="B262" t="s">
        <v>465</v>
      </c>
      <c r="C262" t="s">
        <v>459</v>
      </c>
      <c r="D262" t="s">
        <v>148</v>
      </c>
      <c r="E262" s="169">
        <v>18.874904632568359</v>
      </c>
    </row>
    <row r="263" spans="1:5">
      <c r="A263">
        <v>196</v>
      </c>
      <c r="B263" t="s">
        <v>210</v>
      </c>
      <c r="C263" t="s">
        <v>499</v>
      </c>
      <c r="D263" t="s">
        <v>148</v>
      </c>
      <c r="E263" s="169">
        <v>17.714992523193359</v>
      </c>
    </row>
    <row r="264" spans="1:5">
      <c r="A264">
        <v>197</v>
      </c>
      <c r="B264" t="s">
        <v>211</v>
      </c>
      <c r="C264" t="s">
        <v>499</v>
      </c>
      <c r="D264" t="s">
        <v>148</v>
      </c>
      <c r="E264" s="169">
        <v>18.163904190063477</v>
      </c>
    </row>
    <row r="265" spans="1:5">
      <c r="A265">
        <v>220</v>
      </c>
      <c r="B265" t="s">
        <v>506</v>
      </c>
      <c r="C265" t="s">
        <v>499</v>
      </c>
      <c r="D265" t="s">
        <v>148</v>
      </c>
      <c r="E265" s="169">
        <v>17.981548309326172</v>
      </c>
    </row>
    <row r="266" spans="1:5">
      <c r="A266">
        <v>244</v>
      </c>
      <c r="B266" t="s">
        <v>219</v>
      </c>
      <c r="C266" t="s">
        <v>514</v>
      </c>
      <c r="D266" t="s">
        <v>148</v>
      </c>
      <c r="E266" s="169">
        <v>17.989845275878906</v>
      </c>
    </row>
    <row r="267" spans="1:5">
      <c r="A267">
        <v>245</v>
      </c>
      <c r="B267" t="s">
        <v>220</v>
      </c>
      <c r="C267" t="s">
        <v>514</v>
      </c>
      <c r="D267" t="s">
        <v>148</v>
      </c>
      <c r="E267" s="169">
        <v>18.427324295043945</v>
      </c>
    </row>
    <row r="268" spans="1:5">
      <c r="A268">
        <v>268</v>
      </c>
      <c r="B268" t="s">
        <v>521</v>
      </c>
      <c r="C268" t="s">
        <v>514</v>
      </c>
      <c r="D268" t="s">
        <v>148</v>
      </c>
      <c r="E268" s="169">
        <v>18.129255294799805</v>
      </c>
    </row>
    <row r="269" spans="1:5">
      <c r="A269">
        <v>292</v>
      </c>
      <c r="B269" t="s">
        <v>228</v>
      </c>
      <c r="C269" t="s">
        <v>529</v>
      </c>
      <c r="D269" t="s">
        <v>148</v>
      </c>
      <c r="E269" s="169">
        <v>18.25238037109375</v>
      </c>
    </row>
    <row r="270" spans="1:5">
      <c r="A270">
        <v>293</v>
      </c>
      <c r="B270" t="s">
        <v>229</v>
      </c>
      <c r="C270" t="s">
        <v>529</v>
      </c>
      <c r="D270" t="s">
        <v>148</v>
      </c>
      <c r="E270" s="169">
        <v>18.198789596557617</v>
      </c>
    </row>
    <row r="271" spans="1:5">
      <c r="A271">
        <v>316</v>
      </c>
      <c r="B271" t="s">
        <v>536</v>
      </c>
      <c r="C271" t="s">
        <v>529</v>
      </c>
      <c r="D271" t="s">
        <v>148</v>
      </c>
      <c r="E271" s="169">
        <v>18.138259887695312</v>
      </c>
    </row>
    <row r="272" spans="1:5">
      <c r="A272">
        <v>340</v>
      </c>
      <c r="B272" t="s">
        <v>237</v>
      </c>
      <c r="C272" t="s">
        <v>544</v>
      </c>
      <c r="D272" t="s">
        <v>148</v>
      </c>
      <c r="E272" s="169">
        <v>17.935342788696289</v>
      </c>
    </row>
    <row r="273" spans="1:5">
      <c r="A273">
        <v>341</v>
      </c>
      <c r="B273" t="s">
        <v>238</v>
      </c>
      <c r="C273" t="s">
        <v>544</v>
      </c>
      <c r="D273" t="s">
        <v>148</v>
      </c>
      <c r="E273" s="169">
        <v>17.937007904052734</v>
      </c>
    </row>
    <row r="274" spans="1:5">
      <c r="A274">
        <v>364</v>
      </c>
      <c r="B274" t="s">
        <v>550</v>
      </c>
      <c r="C274" t="s">
        <v>544</v>
      </c>
      <c r="D274" t="s">
        <v>148</v>
      </c>
      <c r="E274" s="169">
        <v>17.843978881835938</v>
      </c>
    </row>
    <row r="275" spans="1:5">
      <c r="A275">
        <v>6</v>
      </c>
      <c r="B275" t="s">
        <v>154</v>
      </c>
      <c r="C275" t="s">
        <v>438</v>
      </c>
      <c r="D275" t="s">
        <v>148</v>
      </c>
      <c r="E275" s="169">
        <v>18.632287979125977</v>
      </c>
    </row>
    <row r="276" spans="1:5">
      <c r="A276">
        <v>29</v>
      </c>
      <c r="B276" t="s">
        <v>163</v>
      </c>
      <c r="C276" t="s">
        <v>438</v>
      </c>
      <c r="D276" t="s">
        <v>148</v>
      </c>
      <c r="E276" s="169">
        <v>18.253833770751953</v>
      </c>
    </row>
    <row r="277" spans="1:5">
      <c r="A277">
        <v>30</v>
      </c>
      <c r="B277" t="s">
        <v>445</v>
      </c>
      <c r="C277" t="s">
        <v>438</v>
      </c>
      <c r="D277" t="s">
        <v>148</v>
      </c>
      <c r="E277" s="169">
        <v>18.731115341186523</v>
      </c>
    </row>
    <row r="278" spans="1:5">
      <c r="A278">
        <v>337</v>
      </c>
      <c r="B278" t="s">
        <v>234</v>
      </c>
      <c r="C278" t="s">
        <v>384</v>
      </c>
      <c r="D278" t="s">
        <v>148</v>
      </c>
      <c r="E278" s="169">
        <v>29.307878494262695</v>
      </c>
    </row>
    <row r="279" spans="1:5">
      <c r="A279">
        <v>338</v>
      </c>
      <c r="B279" t="s">
        <v>235</v>
      </c>
      <c r="C279" t="s">
        <v>384</v>
      </c>
      <c r="D279" t="s">
        <v>148</v>
      </c>
      <c r="E279" s="169">
        <v>29.120689392089844</v>
      </c>
    </row>
    <row r="280" spans="1:5">
      <c r="A280">
        <v>361</v>
      </c>
      <c r="B280" t="s">
        <v>240</v>
      </c>
      <c r="C280" t="s">
        <v>384</v>
      </c>
      <c r="D280" t="s">
        <v>148</v>
      </c>
      <c r="E280" s="169">
        <v>29.083770751953125</v>
      </c>
    </row>
    <row r="281" spans="1:5">
      <c r="A281">
        <v>289</v>
      </c>
      <c r="B281" t="s">
        <v>225</v>
      </c>
      <c r="C281" t="s">
        <v>370</v>
      </c>
      <c r="D281" t="s">
        <v>148</v>
      </c>
      <c r="E281" s="169">
        <v>27.354097366333008</v>
      </c>
    </row>
    <row r="282" spans="1:5">
      <c r="A282">
        <v>290</v>
      </c>
      <c r="B282" t="s">
        <v>226</v>
      </c>
      <c r="C282" t="s">
        <v>370</v>
      </c>
      <c r="D282" t="s">
        <v>148</v>
      </c>
      <c r="E282" s="169">
        <v>27.416070938110352</v>
      </c>
    </row>
    <row r="283" spans="1:5">
      <c r="A283">
        <v>313</v>
      </c>
      <c r="B283" t="s">
        <v>231</v>
      </c>
      <c r="C283" t="s">
        <v>370</v>
      </c>
      <c r="D283" t="s">
        <v>148</v>
      </c>
      <c r="E283" s="169">
        <v>27.259819030761719</v>
      </c>
    </row>
    <row r="284" spans="1:5">
      <c r="A284">
        <v>241</v>
      </c>
      <c r="B284" t="s">
        <v>216</v>
      </c>
      <c r="C284" t="s">
        <v>356</v>
      </c>
      <c r="D284" t="s">
        <v>148</v>
      </c>
      <c r="E284" s="169">
        <v>24.348798751831055</v>
      </c>
    </row>
    <row r="285" spans="1:5">
      <c r="A285">
        <v>242</v>
      </c>
      <c r="B285" t="s">
        <v>217</v>
      </c>
      <c r="C285" t="s">
        <v>356</v>
      </c>
      <c r="D285" t="s">
        <v>148</v>
      </c>
      <c r="E285" s="169">
        <v>24.345348358154297</v>
      </c>
    </row>
    <row r="286" spans="1:5">
      <c r="A286">
        <v>265</v>
      </c>
      <c r="B286" t="s">
        <v>222</v>
      </c>
      <c r="C286" t="s">
        <v>356</v>
      </c>
      <c r="D286" t="s">
        <v>148</v>
      </c>
      <c r="E286" s="169">
        <v>24.185041427612305</v>
      </c>
    </row>
    <row r="287" spans="1:5">
      <c r="A287">
        <v>193</v>
      </c>
      <c r="B287" t="s">
        <v>207</v>
      </c>
      <c r="C287" t="s">
        <v>342</v>
      </c>
      <c r="D287" t="s">
        <v>148</v>
      </c>
      <c r="E287" s="169">
        <v>21.162755966186523</v>
      </c>
    </row>
    <row r="288" spans="1:5">
      <c r="A288">
        <v>194</v>
      </c>
      <c r="B288" t="s">
        <v>208</v>
      </c>
      <c r="C288" t="s">
        <v>342</v>
      </c>
      <c r="D288" t="s">
        <v>148</v>
      </c>
      <c r="E288" s="169">
        <v>21.296298980712891</v>
      </c>
    </row>
    <row r="289" spans="1:5">
      <c r="A289">
        <v>217</v>
      </c>
      <c r="B289" t="s">
        <v>213</v>
      </c>
      <c r="C289" t="s">
        <v>342</v>
      </c>
      <c r="D289" t="s">
        <v>148</v>
      </c>
      <c r="E289" s="169">
        <v>21.117284774780273</v>
      </c>
    </row>
    <row r="290" spans="1:5">
      <c r="A290">
        <v>145</v>
      </c>
      <c r="B290" t="s">
        <v>198</v>
      </c>
      <c r="C290" t="s">
        <v>328</v>
      </c>
      <c r="D290" t="s">
        <v>148</v>
      </c>
      <c r="E290" s="169">
        <v>18.290248870849609</v>
      </c>
    </row>
    <row r="291" spans="1:5">
      <c r="A291">
        <v>146</v>
      </c>
      <c r="B291" t="s">
        <v>199</v>
      </c>
      <c r="C291" t="s">
        <v>328</v>
      </c>
      <c r="D291" t="s">
        <v>148</v>
      </c>
      <c r="E291" s="169">
        <v>18.311929702758789</v>
      </c>
    </row>
    <row r="292" spans="1:5">
      <c r="A292">
        <v>169</v>
      </c>
      <c r="B292" t="s">
        <v>204</v>
      </c>
      <c r="C292" t="s">
        <v>328</v>
      </c>
      <c r="D292" t="s">
        <v>148</v>
      </c>
      <c r="E292" s="169">
        <v>18.110559463500977</v>
      </c>
    </row>
    <row r="293" spans="1:5">
      <c r="A293">
        <v>97</v>
      </c>
      <c r="B293" t="s">
        <v>185</v>
      </c>
      <c r="C293" t="s">
        <v>314</v>
      </c>
      <c r="D293" t="s">
        <v>148</v>
      </c>
      <c r="E293" s="169">
        <v>15.004436492919922</v>
      </c>
    </row>
    <row r="294" spans="1:5">
      <c r="A294">
        <v>98</v>
      </c>
      <c r="B294" t="s">
        <v>186</v>
      </c>
      <c r="C294" t="s">
        <v>314</v>
      </c>
      <c r="D294" t="s">
        <v>148</v>
      </c>
      <c r="E294" s="169">
        <v>15.103392601013184</v>
      </c>
    </row>
    <row r="295" spans="1:5">
      <c r="A295">
        <v>121</v>
      </c>
      <c r="B295" t="s">
        <v>194</v>
      </c>
      <c r="C295" t="s">
        <v>314</v>
      </c>
      <c r="D295" t="s">
        <v>148</v>
      </c>
      <c r="E295" s="169">
        <v>14.885135650634766</v>
      </c>
    </row>
    <row r="296" spans="1:5">
      <c r="A296">
        <v>49</v>
      </c>
      <c r="B296" t="s">
        <v>167</v>
      </c>
      <c r="C296" t="s">
        <v>302</v>
      </c>
      <c r="D296" t="s">
        <v>148</v>
      </c>
      <c r="E296" s="169">
        <v>11.779938697814941</v>
      </c>
    </row>
    <row r="297" spans="1:5">
      <c r="A297">
        <v>50</v>
      </c>
      <c r="B297" t="s">
        <v>168</v>
      </c>
      <c r="C297" t="s">
        <v>302</v>
      </c>
      <c r="D297" t="s">
        <v>148</v>
      </c>
      <c r="E297" s="169">
        <v>11.910121917724609</v>
      </c>
    </row>
    <row r="298" spans="1:5">
      <c r="A298">
        <v>73</v>
      </c>
      <c r="B298" t="s">
        <v>179</v>
      </c>
      <c r="C298" t="s">
        <v>302</v>
      </c>
      <c r="D298" t="s">
        <v>148</v>
      </c>
      <c r="E298" s="169">
        <v>12.030386924743652</v>
      </c>
    </row>
    <row r="299" spans="1:5">
      <c r="A299">
        <v>1</v>
      </c>
      <c r="B299" t="s">
        <v>147</v>
      </c>
      <c r="C299" t="s">
        <v>292</v>
      </c>
      <c r="D299" t="s">
        <v>148</v>
      </c>
      <c r="E299" s="169">
        <v>5.9105386734008789</v>
      </c>
    </row>
    <row r="300" spans="1:5">
      <c r="A300">
        <v>2</v>
      </c>
      <c r="B300" t="s">
        <v>149</v>
      </c>
      <c r="C300" t="s">
        <v>292</v>
      </c>
      <c r="D300" t="s">
        <v>148</v>
      </c>
      <c r="E300" s="169">
        <v>6.0150337219238281</v>
      </c>
    </row>
    <row r="301" spans="1:5">
      <c r="A301">
        <v>25</v>
      </c>
      <c r="B301" t="s">
        <v>161</v>
      </c>
      <c r="C301" t="s">
        <v>292</v>
      </c>
      <c r="D301" t="s">
        <v>148</v>
      </c>
      <c r="E301" s="169">
        <v>6.2146444320678711</v>
      </c>
    </row>
    <row r="302" spans="1:5">
      <c r="E302" s="169"/>
    </row>
    <row r="303" spans="1:5">
      <c r="E303" s="169"/>
    </row>
    <row r="304" spans="1:5">
      <c r="E304" s="169"/>
    </row>
    <row r="305" spans="5:5">
      <c r="E305" s="169"/>
    </row>
    <row r="306" spans="5:5">
      <c r="E306" s="169"/>
    </row>
    <row r="307" spans="5:5">
      <c r="E307" s="169"/>
    </row>
    <row r="308" spans="5:5">
      <c r="E308" s="169"/>
    </row>
    <row r="309" spans="5:5">
      <c r="E309" s="169"/>
    </row>
    <row r="310" spans="5:5">
      <c r="E310" s="169"/>
    </row>
    <row r="311" spans="5:5">
      <c r="E311" s="169"/>
    </row>
    <row r="312" spans="5:5">
      <c r="E312" s="169"/>
    </row>
    <row r="313" spans="5:5">
      <c r="E313" s="169"/>
    </row>
    <row r="314" spans="5:5">
      <c r="E314" s="169"/>
    </row>
    <row r="315" spans="5:5">
      <c r="E315" s="169"/>
    </row>
    <row r="316" spans="5:5">
      <c r="E316" s="169"/>
    </row>
    <row r="317" spans="5:5">
      <c r="E317" s="169"/>
    </row>
    <row r="318" spans="5:5">
      <c r="E318" s="169"/>
    </row>
    <row r="319" spans="5:5">
      <c r="E319" s="169"/>
    </row>
    <row r="320" spans="5:5">
      <c r="E320" s="169"/>
    </row>
    <row r="321" spans="5:5">
      <c r="E321" s="169"/>
    </row>
    <row r="322" spans="5:5">
      <c r="E322" s="169"/>
    </row>
    <row r="323" spans="5:5">
      <c r="E323" s="169"/>
    </row>
    <row r="324" spans="5:5">
      <c r="E324" s="169"/>
    </row>
    <row r="325" spans="5:5">
      <c r="E325" s="169"/>
    </row>
    <row r="326" spans="5:5">
      <c r="E326" s="169"/>
    </row>
    <row r="327" spans="5:5">
      <c r="E327" s="169"/>
    </row>
    <row r="328" spans="5:5">
      <c r="E328" s="169"/>
    </row>
    <row r="329" spans="5:5">
      <c r="E329" s="169"/>
    </row>
    <row r="330" spans="5:5">
      <c r="E330" s="169"/>
    </row>
    <row r="331" spans="5:5">
      <c r="E331" s="169"/>
    </row>
    <row r="332" spans="5:5">
      <c r="E332" s="169"/>
    </row>
    <row r="333" spans="5:5">
      <c r="E333" s="169"/>
    </row>
    <row r="334" spans="5:5">
      <c r="E334" s="169"/>
    </row>
    <row r="335" spans="5:5">
      <c r="E335" s="169"/>
    </row>
    <row r="336" spans="5:5">
      <c r="E336" s="169"/>
    </row>
    <row r="337" spans="5:5">
      <c r="E337" s="169"/>
    </row>
  </sheetData>
  <sortState xmlns:xlrd2="http://schemas.microsoft.com/office/spreadsheetml/2017/richdata2" ref="A2:E338">
    <sortCondition ref="D2:D338"/>
    <sortCondition ref="C2:C33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D7835-D907-4D93-8B2B-13947D9EA420}">
  <dimension ref="A1:AM291"/>
  <sheetViews>
    <sheetView tabSelected="1" zoomScale="60" zoomScaleNormal="100" workbookViewId="0">
      <selection activeCell="T209" sqref="T209"/>
    </sheetView>
  </sheetViews>
  <sheetFormatPr baseColWidth="10" defaultColWidth="8.83203125" defaultRowHeight="15"/>
  <cols>
    <col min="3" max="3" width="19.1640625" customWidth="1"/>
    <col min="6" max="6" width="15.33203125" bestFit="1" customWidth="1"/>
    <col min="7" max="7" width="18.5" bestFit="1" customWidth="1"/>
    <col min="16" max="19" width="10.83203125"/>
    <col min="21" max="21" width="10.5" customWidth="1"/>
    <col min="22" max="22" width="32.5" customWidth="1"/>
    <col min="23" max="23" width="9.1640625" bestFit="1" customWidth="1"/>
    <col min="24" max="24" width="17.33203125" customWidth="1"/>
    <col min="25" max="25" width="11.1640625" customWidth="1"/>
    <col min="27" max="27" width="19.1640625" bestFit="1" customWidth="1"/>
    <col min="33" max="33" width="35" customWidth="1"/>
    <col min="38" max="38" width="24.83203125" customWidth="1"/>
    <col min="39" max="39" width="12.1640625" bestFit="1" customWidth="1"/>
  </cols>
  <sheetData>
    <row r="1" spans="1:35" ht="44" thickBot="1">
      <c r="F1" t="s">
        <v>243</v>
      </c>
      <c r="G1" t="s">
        <v>250</v>
      </c>
      <c r="P1" t="s">
        <v>142</v>
      </c>
      <c r="Q1" t="s">
        <v>143</v>
      </c>
      <c r="R1" t="s">
        <v>144</v>
      </c>
      <c r="S1" t="s">
        <v>145</v>
      </c>
      <c r="T1" t="s">
        <v>146</v>
      </c>
      <c r="V1" t="s">
        <v>144</v>
      </c>
      <c r="W1" s="171" t="s">
        <v>244</v>
      </c>
      <c r="X1" s="171" t="s">
        <v>252</v>
      </c>
      <c r="Y1" s="171" t="s">
        <v>253</v>
      </c>
      <c r="Z1" s="172"/>
      <c r="AB1" s="173" t="s">
        <v>248</v>
      </c>
      <c r="AC1" s="173" t="s">
        <v>245</v>
      </c>
      <c r="AD1" s="174" t="s">
        <v>246</v>
      </c>
      <c r="AG1" s="179" t="s">
        <v>140</v>
      </c>
      <c r="AH1" s="178" t="s">
        <v>249</v>
      </c>
      <c r="AI1" s="178" t="s">
        <v>246</v>
      </c>
    </row>
    <row r="2" spans="1:35">
      <c r="E2" s="169"/>
      <c r="F2" s="170">
        <v>100000000</v>
      </c>
      <c r="G2">
        <f>LOG(F2)</f>
        <v>8</v>
      </c>
      <c r="T2" s="169"/>
      <c r="V2" s="213"/>
      <c r="W2" s="214"/>
      <c r="X2" s="215"/>
      <c r="Y2" s="215"/>
      <c r="AG2" s="87"/>
    </row>
    <row r="3" spans="1:35">
      <c r="E3" s="169"/>
      <c r="F3" s="170">
        <v>100000000</v>
      </c>
      <c r="G3">
        <f t="shared" ref="G3:G25" si="0">LOG(F3)</f>
        <v>8</v>
      </c>
      <c r="T3" s="169"/>
      <c r="V3" s="213"/>
      <c r="W3" s="214"/>
      <c r="X3" s="215"/>
      <c r="Y3" s="215"/>
      <c r="AG3" s="87"/>
    </row>
    <row r="4" spans="1:35">
      <c r="E4" s="169"/>
      <c r="F4" s="170">
        <v>100000000</v>
      </c>
      <c r="G4">
        <f t="shared" si="0"/>
        <v>8</v>
      </c>
      <c r="T4" s="169"/>
      <c r="V4" s="213"/>
      <c r="W4" s="214"/>
      <c r="X4" s="215"/>
      <c r="Y4" s="215"/>
      <c r="AG4" s="87"/>
    </row>
    <row r="5" spans="1:35">
      <c r="A5">
        <v>51</v>
      </c>
      <c r="B5" t="s">
        <v>169</v>
      </c>
      <c r="C5" t="s">
        <v>302</v>
      </c>
      <c r="D5" t="s">
        <v>153</v>
      </c>
      <c r="E5" s="169">
        <v>13.758862495422363</v>
      </c>
      <c r="F5" s="170">
        <v>10000000</v>
      </c>
      <c r="G5">
        <f t="shared" si="0"/>
        <v>7</v>
      </c>
      <c r="T5" s="169"/>
      <c r="V5" s="213"/>
      <c r="W5" s="214"/>
      <c r="X5" s="215"/>
      <c r="Y5" s="215"/>
      <c r="AG5" s="87"/>
    </row>
    <row r="6" spans="1:35">
      <c r="A6">
        <v>74</v>
      </c>
      <c r="B6" t="s">
        <v>460</v>
      </c>
      <c r="C6" t="s">
        <v>302</v>
      </c>
      <c r="D6" t="s">
        <v>153</v>
      </c>
      <c r="E6" s="169">
        <v>13.170966148376465</v>
      </c>
      <c r="F6" s="170">
        <v>10000000</v>
      </c>
      <c r="G6">
        <f t="shared" si="0"/>
        <v>7</v>
      </c>
      <c r="T6" s="169"/>
      <c r="V6" s="213"/>
      <c r="W6" s="214"/>
      <c r="X6" s="215"/>
      <c r="Y6" s="215"/>
      <c r="AG6" s="87"/>
    </row>
    <row r="7" spans="1:35">
      <c r="A7">
        <v>75</v>
      </c>
      <c r="B7" t="s">
        <v>180</v>
      </c>
      <c r="C7" t="s">
        <v>302</v>
      </c>
      <c r="D7" t="s">
        <v>153</v>
      </c>
      <c r="E7" s="169">
        <v>13.623351097106934</v>
      </c>
      <c r="F7" s="170">
        <v>10000000</v>
      </c>
      <c r="G7">
        <f t="shared" si="0"/>
        <v>7</v>
      </c>
      <c r="T7" s="169"/>
      <c r="V7" s="213"/>
      <c r="W7" s="214"/>
      <c r="X7" s="215"/>
      <c r="Y7" s="215"/>
      <c r="AG7" s="87"/>
    </row>
    <row r="8" spans="1:35">
      <c r="A8">
        <v>99</v>
      </c>
      <c r="B8" t="s">
        <v>187</v>
      </c>
      <c r="C8" t="s">
        <v>314</v>
      </c>
      <c r="D8" t="s">
        <v>153</v>
      </c>
      <c r="E8" s="169">
        <v>16.971691131591797</v>
      </c>
      <c r="F8" s="170">
        <v>1000000</v>
      </c>
      <c r="G8">
        <f t="shared" si="0"/>
        <v>6</v>
      </c>
      <c r="T8" s="169"/>
      <c r="V8" s="213"/>
      <c r="W8" s="214"/>
      <c r="X8" s="215"/>
      <c r="Y8" s="215"/>
      <c r="AG8" s="87"/>
    </row>
    <row r="9" spans="1:35">
      <c r="A9">
        <v>122</v>
      </c>
      <c r="B9" t="s">
        <v>476</v>
      </c>
      <c r="C9" t="s">
        <v>314</v>
      </c>
      <c r="D9" t="s">
        <v>153</v>
      </c>
      <c r="E9" s="169">
        <v>17.037973403930664</v>
      </c>
      <c r="F9" s="170">
        <v>1000000</v>
      </c>
      <c r="G9">
        <f t="shared" si="0"/>
        <v>6</v>
      </c>
      <c r="T9" s="169"/>
      <c r="V9" s="213"/>
      <c r="W9" s="214"/>
      <c r="X9" s="215"/>
      <c r="Y9" s="215"/>
      <c r="AG9" s="87"/>
    </row>
    <row r="10" spans="1:35">
      <c r="A10">
        <v>123</v>
      </c>
      <c r="B10" t="s">
        <v>195</v>
      </c>
      <c r="C10" t="s">
        <v>314</v>
      </c>
      <c r="D10" t="s">
        <v>153</v>
      </c>
      <c r="E10" s="169">
        <v>17.049274444580078</v>
      </c>
      <c r="F10" s="170">
        <v>1000000</v>
      </c>
      <c r="G10">
        <f t="shared" si="0"/>
        <v>6</v>
      </c>
      <c r="T10" s="169"/>
      <c r="V10" s="213"/>
      <c r="W10" s="214"/>
      <c r="X10" s="215"/>
      <c r="Y10" s="215"/>
      <c r="AG10" s="87"/>
    </row>
    <row r="11" spans="1:35">
      <c r="A11">
        <v>147</v>
      </c>
      <c r="B11" t="s">
        <v>200</v>
      </c>
      <c r="C11" t="s">
        <v>328</v>
      </c>
      <c r="D11" t="s">
        <v>153</v>
      </c>
      <c r="E11" s="169">
        <v>20.081676483154297</v>
      </c>
      <c r="F11" s="170">
        <v>100000</v>
      </c>
      <c r="G11">
        <f t="shared" si="0"/>
        <v>5</v>
      </c>
      <c r="T11" s="169"/>
      <c r="V11" s="213"/>
      <c r="W11" s="214"/>
      <c r="X11" s="215"/>
      <c r="Y11" s="215"/>
      <c r="AG11" s="87"/>
    </row>
    <row r="12" spans="1:35">
      <c r="A12">
        <v>170</v>
      </c>
      <c r="B12" t="s">
        <v>490</v>
      </c>
      <c r="C12" t="s">
        <v>328</v>
      </c>
      <c r="D12" t="s">
        <v>153</v>
      </c>
      <c r="E12" s="169">
        <v>20.624317169189453</v>
      </c>
      <c r="F12" s="170">
        <v>100000</v>
      </c>
      <c r="G12">
        <f t="shared" si="0"/>
        <v>5</v>
      </c>
      <c r="T12" s="169"/>
      <c r="V12" s="213"/>
      <c r="W12" s="214"/>
      <c r="X12" s="215"/>
      <c r="Y12" s="215"/>
      <c r="AG12" s="87"/>
    </row>
    <row r="13" spans="1:35">
      <c r="A13">
        <v>171</v>
      </c>
      <c r="B13" t="s">
        <v>205</v>
      </c>
      <c r="C13" t="s">
        <v>328</v>
      </c>
      <c r="D13" t="s">
        <v>153</v>
      </c>
      <c r="E13" s="169">
        <v>20.16090202331543</v>
      </c>
      <c r="F13" s="170">
        <v>100000</v>
      </c>
      <c r="G13">
        <f t="shared" si="0"/>
        <v>5</v>
      </c>
      <c r="T13" s="169"/>
      <c r="V13" s="213"/>
      <c r="W13" s="214"/>
      <c r="X13" s="215"/>
      <c r="Y13" s="215"/>
      <c r="AG13" s="87"/>
    </row>
    <row r="14" spans="1:35">
      <c r="A14">
        <v>195</v>
      </c>
      <c r="B14" t="s">
        <v>209</v>
      </c>
      <c r="C14" t="s">
        <v>342</v>
      </c>
      <c r="D14" t="s">
        <v>153</v>
      </c>
      <c r="E14" s="169">
        <v>23.603170394897461</v>
      </c>
      <c r="F14" s="170">
        <v>10000</v>
      </c>
      <c r="G14">
        <f t="shared" si="0"/>
        <v>4</v>
      </c>
      <c r="T14" s="169"/>
      <c r="V14" s="213"/>
      <c r="W14" s="214"/>
      <c r="X14" s="215"/>
      <c r="Y14" s="215"/>
      <c r="AG14" s="87"/>
    </row>
    <row r="15" spans="1:35">
      <c r="A15">
        <v>218</v>
      </c>
      <c r="B15" t="s">
        <v>505</v>
      </c>
      <c r="C15" t="s">
        <v>342</v>
      </c>
      <c r="D15" t="s">
        <v>153</v>
      </c>
      <c r="E15" s="169">
        <v>23.946977615356445</v>
      </c>
      <c r="F15" s="170">
        <v>10000</v>
      </c>
      <c r="G15">
        <f t="shared" si="0"/>
        <v>4</v>
      </c>
      <c r="T15" s="169"/>
      <c r="V15" s="213"/>
      <c r="W15" s="214"/>
      <c r="X15" s="215"/>
      <c r="Y15" s="215"/>
      <c r="AG15" s="87"/>
    </row>
    <row r="16" spans="1:35">
      <c r="A16">
        <v>219</v>
      </c>
      <c r="B16" t="s">
        <v>214</v>
      </c>
      <c r="C16" t="s">
        <v>342</v>
      </c>
      <c r="D16" t="s">
        <v>153</v>
      </c>
      <c r="E16" s="169">
        <v>23.662364959716797</v>
      </c>
      <c r="F16" s="170">
        <v>10000</v>
      </c>
      <c r="G16">
        <f t="shared" si="0"/>
        <v>4</v>
      </c>
      <c r="T16" s="169"/>
      <c r="V16" s="213"/>
      <c r="W16" s="214"/>
      <c r="X16" s="215"/>
      <c r="Y16" s="215"/>
      <c r="AG16" s="87"/>
    </row>
    <row r="17" spans="1:39">
      <c r="A17">
        <v>243</v>
      </c>
      <c r="B17" t="s">
        <v>218</v>
      </c>
      <c r="C17" t="s">
        <v>356</v>
      </c>
      <c r="D17" t="s">
        <v>153</v>
      </c>
      <c r="E17" s="169">
        <v>27.322843551635742</v>
      </c>
      <c r="F17" s="170">
        <v>1000</v>
      </c>
      <c r="G17">
        <f t="shared" si="0"/>
        <v>3</v>
      </c>
      <c r="T17" s="169"/>
      <c r="V17" s="213"/>
      <c r="W17" s="214"/>
      <c r="X17" s="215"/>
      <c r="Y17" s="215"/>
      <c r="AG17" s="87"/>
    </row>
    <row r="18" spans="1:39">
      <c r="A18">
        <v>266</v>
      </c>
      <c r="B18" t="s">
        <v>520</v>
      </c>
      <c r="C18" t="s">
        <v>356</v>
      </c>
      <c r="D18" t="s">
        <v>153</v>
      </c>
      <c r="E18" s="169">
        <v>27.420042037963867</v>
      </c>
      <c r="F18" s="170">
        <v>1000</v>
      </c>
      <c r="G18">
        <f t="shared" si="0"/>
        <v>3</v>
      </c>
      <c r="T18" s="169"/>
      <c r="V18" s="213"/>
      <c r="W18" s="214"/>
      <c r="X18" s="215"/>
      <c r="Y18" s="215"/>
      <c r="AG18" s="87"/>
    </row>
    <row r="19" spans="1:39">
      <c r="A19">
        <v>267</v>
      </c>
      <c r="B19" t="s">
        <v>223</v>
      </c>
      <c r="C19" t="s">
        <v>356</v>
      </c>
      <c r="D19" t="s">
        <v>153</v>
      </c>
      <c r="E19" s="169">
        <v>27.408514022827148</v>
      </c>
      <c r="F19" s="170">
        <v>1000</v>
      </c>
      <c r="G19">
        <f t="shared" si="0"/>
        <v>3</v>
      </c>
      <c r="T19" s="169"/>
      <c r="V19" s="213"/>
      <c r="W19" s="214"/>
      <c r="X19" s="215"/>
      <c r="Y19" s="215"/>
      <c r="AG19" s="87"/>
    </row>
    <row r="20" spans="1:39">
      <c r="A20">
        <v>291</v>
      </c>
      <c r="B20" t="s">
        <v>227</v>
      </c>
      <c r="C20" t="s">
        <v>370</v>
      </c>
      <c r="D20" t="s">
        <v>153</v>
      </c>
      <c r="E20" s="169">
        <v>29.811775207519531</v>
      </c>
      <c r="F20" s="170">
        <v>100</v>
      </c>
      <c r="G20">
        <f t="shared" si="0"/>
        <v>2</v>
      </c>
      <c r="I20" s="176"/>
      <c r="J20" s="177"/>
      <c r="T20" s="169"/>
      <c r="V20" s="213"/>
      <c r="W20" s="214"/>
      <c r="X20" s="215"/>
      <c r="Y20" s="215"/>
      <c r="AG20" s="193" t="s">
        <v>177</v>
      </c>
      <c r="AH20">
        <f>AC56</f>
        <v>278.53218293738098</v>
      </c>
      <c r="AI20">
        <f>AD56</f>
        <v>29.338168890930284</v>
      </c>
    </row>
    <row r="21" spans="1:39">
      <c r="A21">
        <v>314</v>
      </c>
      <c r="B21" t="s">
        <v>535</v>
      </c>
      <c r="C21" t="s">
        <v>370</v>
      </c>
      <c r="D21" t="s">
        <v>153</v>
      </c>
      <c r="E21" s="169">
        <v>29.0556640625</v>
      </c>
      <c r="F21" s="170">
        <v>100</v>
      </c>
      <c r="G21">
        <f t="shared" si="0"/>
        <v>2</v>
      </c>
      <c r="T21" s="169"/>
      <c r="V21" s="213"/>
      <c r="W21" s="214"/>
      <c r="X21" s="215"/>
      <c r="Y21" s="215"/>
      <c r="AG21" s="193" t="s">
        <v>178</v>
      </c>
      <c r="AH21">
        <f>AC59</f>
        <v>263.42868215384334</v>
      </c>
      <c r="AI21">
        <f>AD59</f>
        <v>40.419994545630416</v>
      </c>
    </row>
    <row r="22" spans="1:39">
      <c r="A22">
        <v>315</v>
      </c>
      <c r="B22" t="s">
        <v>232</v>
      </c>
      <c r="C22" t="s">
        <v>370</v>
      </c>
      <c r="D22" t="s">
        <v>153</v>
      </c>
      <c r="E22" s="169">
        <v>29.450368881225586</v>
      </c>
      <c r="F22" s="170">
        <v>100</v>
      </c>
      <c r="G22">
        <f t="shared" si="0"/>
        <v>2</v>
      </c>
      <c r="I22" s="176" t="s">
        <v>251</v>
      </c>
      <c r="J22" s="198">
        <f>((10^(-1/-3.1765)-1))</f>
        <v>1.064485799260515</v>
      </c>
      <c r="T22" s="169"/>
      <c r="V22" s="213"/>
      <c r="W22" s="214"/>
      <c r="X22" s="215"/>
      <c r="Y22" s="215"/>
      <c r="AG22" s="193" t="s">
        <v>263</v>
      </c>
      <c r="AH22">
        <f>AC62</f>
        <v>282.77111858591434</v>
      </c>
      <c r="AI22">
        <f>AD62</f>
        <v>49.445579012293464</v>
      </c>
      <c r="AL22" t="s">
        <v>575</v>
      </c>
      <c r="AM22" t="s">
        <v>574</v>
      </c>
    </row>
    <row r="23" spans="1:39">
      <c r="A23">
        <v>339</v>
      </c>
      <c r="B23" t="s">
        <v>236</v>
      </c>
      <c r="C23" t="s">
        <v>384</v>
      </c>
      <c r="D23" t="s">
        <v>153</v>
      </c>
      <c r="E23" s="169">
        <v>32.48486328125</v>
      </c>
      <c r="F23" s="170">
        <v>10</v>
      </c>
      <c r="G23">
        <f t="shared" si="0"/>
        <v>1</v>
      </c>
      <c r="T23" s="169"/>
      <c r="V23" s="213"/>
      <c r="W23" s="214"/>
      <c r="X23" s="215"/>
      <c r="Y23" s="215"/>
      <c r="AG23" s="193" t="s">
        <v>264</v>
      </c>
      <c r="AH23">
        <f>AC65</f>
        <v>241.54212337650461</v>
      </c>
      <c r="AI23">
        <f>AD65</f>
        <v>20.031741580961068</v>
      </c>
      <c r="AL23" t="s">
        <v>558</v>
      </c>
      <c r="AM23">
        <f>AH20</f>
        <v>278.53218293738098</v>
      </c>
    </row>
    <row r="24" spans="1:39">
      <c r="A24">
        <v>362</v>
      </c>
      <c r="B24" t="s">
        <v>549</v>
      </c>
      <c r="C24" t="s">
        <v>384</v>
      </c>
      <c r="D24" t="s">
        <v>153</v>
      </c>
      <c r="E24" s="169">
        <v>32.56903076171875</v>
      </c>
      <c r="F24" s="170">
        <v>10</v>
      </c>
      <c r="G24">
        <f t="shared" si="0"/>
        <v>1</v>
      </c>
      <c r="I24" t="s">
        <v>256</v>
      </c>
      <c r="J24">
        <v>-3.1764999999999999</v>
      </c>
      <c r="T24" s="169"/>
      <c r="V24" s="213"/>
      <c r="W24" s="214"/>
      <c r="X24" s="215"/>
      <c r="Y24" s="215"/>
      <c r="AG24" s="193" t="s">
        <v>265</v>
      </c>
      <c r="AH24">
        <f>AC68</f>
        <v>260.79198127521164</v>
      </c>
      <c r="AI24">
        <f>AD68</f>
        <v>11.264176691077964</v>
      </c>
      <c r="AL24" t="s">
        <v>559</v>
      </c>
      <c r="AM24">
        <f t="shared" ref="AM24:AM40" si="1">AH21</f>
        <v>263.42868215384334</v>
      </c>
    </row>
    <row r="25" spans="1:39">
      <c r="A25">
        <v>363</v>
      </c>
      <c r="B25" t="s">
        <v>241</v>
      </c>
      <c r="C25" t="s">
        <v>384</v>
      </c>
      <c r="D25" t="s">
        <v>153</v>
      </c>
      <c r="E25" s="169">
        <v>32.50653076171875</v>
      </c>
      <c r="F25" s="170">
        <v>10</v>
      </c>
      <c r="G25">
        <f t="shared" si="0"/>
        <v>1</v>
      </c>
      <c r="I25" t="s">
        <v>257</v>
      </c>
      <c r="J25">
        <v>36.121000000000002</v>
      </c>
      <c r="T25" s="169"/>
      <c r="V25" s="213"/>
      <c r="W25" s="214"/>
      <c r="X25" s="215"/>
      <c r="Y25" s="215"/>
      <c r="AG25" s="193" t="s">
        <v>266</v>
      </c>
      <c r="AH25">
        <f>AC71</f>
        <v>237.72354748773728</v>
      </c>
      <c r="AI25">
        <f>AD71</f>
        <v>41.814410291092727</v>
      </c>
      <c r="AL25" t="s">
        <v>560</v>
      </c>
      <c r="AM25">
        <f t="shared" si="1"/>
        <v>282.77111858591434</v>
      </c>
    </row>
    <row r="26" spans="1:39">
      <c r="A26">
        <v>1</v>
      </c>
      <c r="B26" t="s">
        <v>147</v>
      </c>
      <c r="C26" t="s">
        <v>292</v>
      </c>
      <c r="D26" t="s">
        <v>148</v>
      </c>
      <c r="E26" s="169">
        <v>5.9105386734008789</v>
      </c>
      <c r="T26" s="169"/>
      <c r="V26" s="213"/>
      <c r="W26" s="214"/>
      <c r="X26" s="215"/>
      <c r="Y26" s="215"/>
      <c r="AG26" s="193" t="s">
        <v>307</v>
      </c>
      <c r="AH26">
        <f>AC74</f>
        <v>249.32500972764248</v>
      </c>
      <c r="AI26">
        <f>AD74</f>
        <v>32.042810885164236</v>
      </c>
      <c r="AL26" t="s">
        <v>561</v>
      </c>
      <c r="AM26">
        <f t="shared" si="1"/>
        <v>241.54212337650461</v>
      </c>
    </row>
    <row r="27" spans="1:39">
      <c r="A27">
        <v>2</v>
      </c>
      <c r="B27" t="s">
        <v>149</v>
      </c>
      <c r="C27" t="s">
        <v>292</v>
      </c>
      <c r="D27" t="s">
        <v>148</v>
      </c>
      <c r="E27" s="169">
        <v>6.0150337219238281</v>
      </c>
      <c r="T27" s="169"/>
      <c r="V27" s="213"/>
      <c r="W27" s="214"/>
      <c r="X27" s="215"/>
      <c r="Y27" s="215"/>
      <c r="AG27" s="193" t="s">
        <v>308</v>
      </c>
      <c r="AH27">
        <f>AC77</f>
        <v>240.21123159379127</v>
      </c>
      <c r="AI27">
        <f>AD77</f>
        <v>36.379790699116271</v>
      </c>
      <c r="AL27" t="s">
        <v>562</v>
      </c>
      <c r="AM27">
        <f t="shared" si="1"/>
        <v>260.79198127521164</v>
      </c>
    </row>
    <row r="28" spans="1:39">
      <c r="A28">
        <v>25</v>
      </c>
      <c r="B28" t="s">
        <v>161</v>
      </c>
      <c r="C28" t="s">
        <v>292</v>
      </c>
      <c r="D28" t="s">
        <v>148</v>
      </c>
      <c r="E28" s="169">
        <v>6.2146444320678711</v>
      </c>
      <c r="I28" s="212" t="s">
        <v>291</v>
      </c>
      <c r="J28" s="212"/>
      <c r="K28" s="212"/>
      <c r="L28" s="212"/>
      <c r="M28" s="212"/>
      <c r="N28" s="212"/>
      <c r="T28" s="169"/>
      <c r="V28" s="213"/>
      <c r="W28" s="214"/>
      <c r="X28" s="215"/>
      <c r="Y28" s="215"/>
      <c r="AG28" s="193" t="s">
        <v>309</v>
      </c>
      <c r="AH28">
        <f>AC80</f>
        <v>274.60738494990727</v>
      </c>
      <c r="AI28">
        <f>AD80</f>
        <v>24.239524239006965</v>
      </c>
      <c r="AL28" t="s">
        <v>563</v>
      </c>
      <c r="AM28">
        <f t="shared" si="1"/>
        <v>237.72354748773728</v>
      </c>
    </row>
    <row r="29" spans="1:39">
      <c r="A29">
        <v>49</v>
      </c>
      <c r="B29" t="s">
        <v>167</v>
      </c>
      <c r="C29" t="s">
        <v>302</v>
      </c>
      <c r="D29" t="s">
        <v>148</v>
      </c>
      <c r="E29" s="169">
        <v>11.779938697814941</v>
      </c>
      <c r="I29" s="212"/>
      <c r="J29" s="212"/>
      <c r="K29" s="212"/>
      <c r="L29" s="212"/>
      <c r="M29" s="212"/>
      <c r="N29" s="212"/>
      <c r="T29" s="169"/>
      <c r="V29" s="213"/>
      <c r="W29" s="214"/>
      <c r="X29" s="215"/>
      <c r="Y29" s="215"/>
      <c r="AG29" s="193" t="s">
        <v>310</v>
      </c>
      <c r="AH29">
        <f>AC83</f>
        <v>239.80315253198401</v>
      </c>
      <c r="AI29">
        <f>AD83</f>
        <v>28.193905869026796</v>
      </c>
      <c r="AL29" t="s">
        <v>564</v>
      </c>
      <c r="AM29">
        <f t="shared" si="1"/>
        <v>249.32500972764248</v>
      </c>
    </row>
    <row r="30" spans="1:39">
      <c r="A30">
        <v>50</v>
      </c>
      <c r="B30" t="s">
        <v>168</v>
      </c>
      <c r="C30" t="s">
        <v>302</v>
      </c>
      <c r="D30" t="s">
        <v>148</v>
      </c>
      <c r="E30" s="169">
        <v>11.910121917724609</v>
      </c>
      <c r="I30" s="212"/>
      <c r="J30" s="212"/>
      <c r="K30" s="212"/>
      <c r="L30" s="212"/>
      <c r="M30" s="212"/>
      <c r="N30" s="212"/>
      <c r="T30" s="169"/>
      <c r="V30" s="213"/>
      <c r="W30" s="214"/>
      <c r="X30" s="215"/>
      <c r="Y30" s="215"/>
      <c r="AG30" s="193" t="s">
        <v>429</v>
      </c>
      <c r="AH30">
        <f>AC86</f>
        <v>220.54470610362432</v>
      </c>
      <c r="AI30">
        <f>AD86</f>
        <v>18.038770181594543</v>
      </c>
      <c r="AL30" t="s">
        <v>565</v>
      </c>
      <c r="AM30">
        <f t="shared" si="1"/>
        <v>240.21123159379127</v>
      </c>
    </row>
    <row r="31" spans="1:39">
      <c r="A31">
        <v>73</v>
      </c>
      <c r="B31" t="s">
        <v>179</v>
      </c>
      <c r="C31" t="s">
        <v>302</v>
      </c>
      <c r="D31" t="s">
        <v>148</v>
      </c>
      <c r="E31" s="169">
        <v>12.030386924743652</v>
      </c>
      <c r="T31" s="169"/>
      <c r="V31" s="213"/>
      <c r="W31" s="214"/>
      <c r="X31" s="215"/>
      <c r="Y31" s="215"/>
      <c r="AG31" s="193" t="s">
        <v>430</v>
      </c>
      <c r="AH31">
        <f>AC89</f>
        <v>293.03260468607579</v>
      </c>
      <c r="AI31">
        <f>AD89</f>
        <v>45.645313515606723</v>
      </c>
      <c r="AL31" t="s">
        <v>566</v>
      </c>
      <c r="AM31">
        <f t="shared" si="1"/>
        <v>274.60738494990727</v>
      </c>
    </row>
    <row r="32" spans="1:39">
      <c r="A32">
        <v>97</v>
      </c>
      <c r="B32" t="s">
        <v>185</v>
      </c>
      <c r="C32" t="s">
        <v>314</v>
      </c>
      <c r="D32" t="s">
        <v>148</v>
      </c>
      <c r="E32" s="169">
        <v>15.004436492919922</v>
      </c>
      <c r="T32" s="169"/>
      <c r="V32" s="213"/>
      <c r="W32" s="214"/>
      <c r="X32" s="215"/>
      <c r="Y32" s="215"/>
      <c r="AG32" s="193" t="s">
        <v>431</v>
      </c>
      <c r="AH32">
        <f>AC92</f>
        <v>340.80846320045003</v>
      </c>
      <c r="AI32">
        <f>AD92</f>
        <v>4.5695695323862555</v>
      </c>
      <c r="AL32" t="s">
        <v>567</v>
      </c>
      <c r="AM32">
        <f t="shared" si="1"/>
        <v>239.80315253198401</v>
      </c>
    </row>
    <row r="33" spans="1:39">
      <c r="A33">
        <v>98</v>
      </c>
      <c r="B33" t="s">
        <v>186</v>
      </c>
      <c r="C33" t="s">
        <v>314</v>
      </c>
      <c r="D33" t="s">
        <v>148</v>
      </c>
      <c r="E33" s="169">
        <v>15.103392601013184</v>
      </c>
      <c r="T33" s="169"/>
      <c r="V33" s="213"/>
      <c r="W33" s="214"/>
      <c r="X33" s="215"/>
      <c r="Y33" s="215"/>
      <c r="AG33" s="193" t="s">
        <v>432</v>
      </c>
      <c r="AH33">
        <f>AC95</f>
        <v>275.66533193090487</v>
      </c>
      <c r="AI33">
        <f>AD95</f>
        <v>42.68742556901811</v>
      </c>
      <c r="AL33" t="s">
        <v>568</v>
      </c>
      <c r="AM33">
        <f t="shared" si="1"/>
        <v>220.54470610362432</v>
      </c>
    </row>
    <row r="34" spans="1:39">
      <c r="A34">
        <v>121</v>
      </c>
      <c r="B34" t="s">
        <v>194</v>
      </c>
      <c r="C34" t="s">
        <v>314</v>
      </c>
      <c r="D34" t="s">
        <v>148</v>
      </c>
      <c r="E34" s="169">
        <v>14.885135650634766</v>
      </c>
      <c r="T34" s="169"/>
      <c r="V34" s="213"/>
      <c r="W34" s="214"/>
      <c r="X34" s="215"/>
      <c r="Y34" s="215"/>
      <c r="AG34" s="193" t="s">
        <v>433</v>
      </c>
      <c r="AH34">
        <f>AC98</f>
        <v>148.74480421671674</v>
      </c>
      <c r="AI34">
        <f>AD98</f>
        <v>15.035018714681168</v>
      </c>
      <c r="AL34" t="s">
        <v>569</v>
      </c>
      <c r="AM34">
        <f t="shared" si="1"/>
        <v>293.03260468607579</v>
      </c>
    </row>
    <row r="35" spans="1:39">
      <c r="A35">
        <v>145</v>
      </c>
      <c r="B35" t="s">
        <v>198</v>
      </c>
      <c r="C35" t="s">
        <v>328</v>
      </c>
      <c r="D35" t="s">
        <v>148</v>
      </c>
      <c r="E35" s="169">
        <v>18.290248870849609</v>
      </c>
      <c r="T35" s="169"/>
      <c r="V35" s="213"/>
      <c r="W35" s="214"/>
      <c r="X35" s="215"/>
      <c r="Y35" s="215"/>
      <c r="AG35" s="193" t="s">
        <v>434</v>
      </c>
      <c r="AH35">
        <f>AC101</f>
        <v>275.71828751457701</v>
      </c>
      <c r="AI35">
        <f>AD101</f>
        <v>41.489499026834828</v>
      </c>
      <c r="AL35" t="s">
        <v>570</v>
      </c>
      <c r="AM35">
        <f t="shared" si="1"/>
        <v>340.80846320045003</v>
      </c>
    </row>
    <row r="36" spans="1:39">
      <c r="A36">
        <v>146</v>
      </c>
      <c r="B36" t="s">
        <v>199</v>
      </c>
      <c r="C36" t="s">
        <v>328</v>
      </c>
      <c r="D36" t="s">
        <v>148</v>
      </c>
      <c r="E36" s="169">
        <v>18.311929702758789</v>
      </c>
      <c r="T36" s="169"/>
      <c r="V36" s="213"/>
      <c r="W36" s="214"/>
      <c r="X36" s="215"/>
      <c r="Y36" s="215"/>
      <c r="AG36" s="193" t="s">
        <v>435</v>
      </c>
      <c r="AH36">
        <f>AC104</f>
        <v>165.36117471836224</v>
      </c>
      <c r="AI36">
        <f>AD104</f>
        <v>27.367216520730487</v>
      </c>
      <c r="AL36" t="s">
        <v>571</v>
      </c>
      <c r="AM36">
        <f t="shared" si="1"/>
        <v>275.66533193090487</v>
      </c>
    </row>
    <row r="37" spans="1:39">
      <c r="A37">
        <v>169</v>
      </c>
      <c r="B37" t="s">
        <v>204</v>
      </c>
      <c r="C37" t="s">
        <v>328</v>
      </c>
      <c r="D37" t="s">
        <v>148</v>
      </c>
      <c r="E37" s="169">
        <v>18.110559463500977</v>
      </c>
      <c r="T37" s="169"/>
      <c r="V37" s="213"/>
      <c r="W37" s="214"/>
      <c r="X37" s="215"/>
      <c r="Y37" s="215"/>
      <c r="AG37" s="193" t="s">
        <v>436</v>
      </c>
      <c r="AH37">
        <f>AC107</f>
        <v>156.30142536655504</v>
      </c>
      <c r="AI37">
        <f>AD107</f>
        <v>29.158200905028707</v>
      </c>
      <c r="AL37" t="s">
        <v>572</v>
      </c>
      <c r="AM37">
        <f t="shared" si="1"/>
        <v>148.74480421671674</v>
      </c>
    </row>
    <row r="38" spans="1:39" ht="16">
      <c r="A38">
        <v>193</v>
      </c>
      <c r="B38" t="s">
        <v>207</v>
      </c>
      <c r="C38" t="s">
        <v>342</v>
      </c>
      <c r="D38" t="s">
        <v>148</v>
      </c>
      <c r="E38" s="169">
        <v>21.162755966186523</v>
      </c>
      <c r="T38" s="169"/>
      <c r="V38" s="216"/>
      <c r="W38" s="214"/>
      <c r="X38" s="215"/>
      <c r="Y38" s="215"/>
      <c r="AG38" s="186" t="s">
        <v>400</v>
      </c>
      <c r="AH38">
        <f>AC110</f>
        <v>128.6478769548132</v>
      </c>
      <c r="AI38">
        <f t="shared" ref="AI38" si="2">AD102</f>
        <v>41.489499026834828</v>
      </c>
      <c r="AL38" t="s">
        <v>573</v>
      </c>
      <c r="AM38">
        <f t="shared" si="1"/>
        <v>275.71828751457701</v>
      </c>
    </row>
    <row r="39" spans="1:39" ht="16">
      <c r="A39">
        <v>194</v>
      </c>
      <c r="B39" t="s">
        <v>208</v>
      </c>
      <c r="C39" t="s">
        <v>342</v>
      </c>
      <c r="D39" t="s">
        <v>148</v>
      </c>
      <c r="E39" s="169">
        <v>21.296298980712891</v>
      </c>
      <c r="T39" s="169"/>
      <c r="V39" s="216"/>
      <c r="W39" s="214"/>
      <c r="X39" s="215"/>
      <c r="Y39" s="215"/>
      <c r="AG39" s="186" t="s">
        <v>401</v>
      </c>
      <c r="AH39">
        <f>AC113</f>
        <v>155.486547255354</v>
      </c>
      <c r="AI39">
        <f t="shared" ref="AI39" si="3">AD105</f>
        <v>27.367216520730487</v>
      </c>
      <c r="AL39" t="s">
        <v>570</v>
      </c>
      <c r="AM39">
        <f t="shared" si="1"/>
        <v>165.36117471836224</v>
      </c>
    </row>
    <row r="40" spans="1:39" ht="16">
      <c r="A40">
        <v>217</v>
      </c>
      <c r="B40" t="s">
        <v>213</v>
      </c>
      <c r="C40" t="s">
        <v>342</v>
      </c>
      <c r="D40" t="s">
        <v>148</v>
      </c>
      <c r="E40" s="169">
        <v>21.117284774780273</v>
      </c>
      <c r="T40" s="169"/>
      <c r="V40" s="216"/>
      <c r="W40" s="214"/>
      <c r="X40" s="215"/>
      <c r="Y40" s="215"/>
      <c r="AG40" s="186" t="s">
        <v>584</v>
      </c>
      <c r="AH40">
        <f>AC116</f>
        <v>186.33303828792575</v>
      </c>
      <c r="AI40">
        <f t="shared" ref="AI40" si="4">AD108</f>
        <v>29.158200905028707</v>
      </c>
      <c r="AL40" t="s">
        <v>571</v>
      </c>
      <c r="AM40">
        <f t="shared" si="1"/>
        <v>156.30142536655504</v>
      </c>
    </row>
    <row r="41" spans="1:39" ht="32">
      <c r="A41">
        <v>241</v>
      </c>
      <c r="B41" t="s">
        <v>216</v>
      </c>
      <c r="C41" t="s">
        <v>356</v>
      </c>
      <c r="D41" t="s">
        <v>148</v>
      </c>
      <c r="E41" s="169">
        <v>24.348798751831055</v>
      </c>
      <c r="T41" s="169"/>
      <c r="V41" s="216"/>
      <c r="W41" s="214"/>
      <c r="X41" s="215"/>
      <c r="Y41" s="215"/>
      <c r="AG41" s="186" t="s">
        <v>585</v>
      </c>
      <c r="AH41">
        <f>AC119</f>
        <v>158.52269193991003</v>
      </c>
      <c r="AI41">
        <f t="shared" ref="AI41" si="5">AD111</f>
        <v>11.909893122946075</v>
      </c>
    </row>
    <row r="42" spans="1:39" ht="16">
      <c r="A42">
        <v>242</v>
      </c>
      <c r="B42" t="s">
        <v>217</v>
      </c>
      <c r="C42" t="s">
        <v>356</v>
      </c>
      <c r="D42" t="s">
        <v>148</v>
      </c>
      <c r="E42" s="169">
        <v>24.345348358154297</v>
      </c>
      <c r="T42" s="169"/>
      <c r="V42" s="216"/>
      <c r="W42" s="214"/>
      <c r="X42" s="215"/>
      <c r="Y42" s="215"/>
      <c r="AG42" s="186" t="s">
        <v>400</v>
      </c>
      <c r="AH42">
        <f>AC122</f>
        <v>131.20397153044794</v>
      </c>
      <c r="AI42">
        <f t="shared" ref="AI42" si="6">AD106</f>
        <v>27.367216520730487</v>
      </c>
      <c r="AM42" t="s">
        <v>574</v>
      </c>
    </row>
    <row r="43" spans="1:39" ht="16">
      <c r="A43">
        <v>265</v>
      </c>
      <c r="B43" t="s">
        <v>222</v>
      </c>
      <c r="C43" t="s">
        <v>356</v>
      </c>
      <c r="D43" t="s">
        <v>148</v>
      </c>
      <c r="E43" s="169">
        <v>24.185041427612305</v>
      </c>
      <c r="T43" s="169"/>
      <c r="V43" s="216"/>
      <c r="W43" s="214"/>
      <c r="X43" s="215"/>
      <c r="Y43" s="215"/>
      <c r="AG43" s="186" t="s">
        <v>401</v>
      </c>
      <c r="AH43">
        <f>AC125</f>
        <v>195.21269062308284</v>
      </c>
      <c r="AI43">
        <f t="shared" ref="AI43" si="7">AD109</f>
        <v>29.158200905028707</v>
      </c>
      <c r="AL43" s="192" t="s">
        <v>576</v>
      </c>
      <c r="AM43">
        <f t="shared" ref="AM43:AM48" si="8">AH38</f>
        <v>128.6478769548132</v>
      </c>
    </row>
    <row r="44" spans="1:39" ht="16">
      <c r="A44">
        <v>289</v>
      </c>
      <c r="B44" t="s">
        <v>225</v>
      </c>
      <c r="C44" t="s">
        <v>370</v>
      </c>
      <c r="D44" t="s">
        <v>148</v>
      </c>
      <c r="E44" s="169">
        <v>27.354097366333008</v>
      </c>
      <c r="T44" s="169"/>
      <c r="V44" s="216"/>
      <c r="W44" s="214"/>
      <c r="X44" s="215"/>
      <c r="Y44" s="215"/>
      <c r="AG44" s="192"/>
      <c r="AL44" s="192" t="s">
        <v>577</v>
      </c>
      <c r="AM44">
        <f t="shared" si="8"/>
        <v>155.486547255354</v>
      </c>
    </row>
    <row r="45" spans="1:39" ht="32">
      <c r="A45">
        <v>290</v>
      </c>
      <c r="B45" t="s">
        <v>226</v>
      </c>
      <c r="C45" t="s">
        <v>370</v>
      </c>
      <c r="D45" t="s">
        <v>148</v>
      </c>
      <c r="E45" s="169">
        <v>27.416070938110352</v>
      </c>
      <c r="T45" s="169"/>
      <c r="V45" s="216"/>
      <c r="W45" s="214"/>
      <c r="X45" s="215"/>
      <c r="Y45" s="215"/>
      <c r="AG45" s="192"/>
      <c r="AL45" s="192" t="s">
        <v>584</v>
      </c>
      <c r="AM45">
        <f t="shared" si="8"/>
        <v>186.33303828792575</v>
      </c>
    </row>
    <row r="46" spans="1:39" ht="32">
      <c r="A46">
        <v>313</v>
      </c>
      <c r="B46" t="s">
        <v>231</v>
      </c>
      <c r="C46" t="s">
        <v>370</v>
      </c>
      <c r="D46" t="s">
        <v>148</v>
      </c>
      <c r="E46" s="169">
        <v>27.259819030761719</v>
      </c>
      <c r="T46" s="169"/>
      <c r="V46" s="216"/>
      <c r="W46" s="214"/>
      <c r="X46" s="215"/>
      <c r="Y46" s="215"/>
      <c r="AG46" s="192"/>
      <c r="AL46" s="192" t="s">
        <v>585</v>
      </c>
      <c r="AM46">
        <f t="shared" si="8"/>
        <v>158.52269193991003</v>
      </c>
    </row>
    <row r="47" spans="1:39" ht="16">
      <c r="A47">
        <v>337</v>
      </c>
      <c r="B47" t="s">
        <v>234</v>
      </c>
      <c r="C47" t="s">
        <v>384</v>
      </c>
      <c r="D47" t="s">
        <v>148</v>
      </c>
      <c r="E47" s="169">
        <v>29.307878494262695</v>
      </c>
      <c r="T47" s="169"/>
      <c r="V47" s="216"/>
      <c r="W47" s="214"/>
      <c r="X47" s="215"/>
      <c r="Y47" s="215"/>
      <c r="AG47" s="192"/>
      <c r="AL47" s="192" t="s">
        <v>400</v>
      </c>
      <c r="AM47">
        <f t="shared" si="8"/>
        <v>131.20397153044794</v>
      </c>
    </row>
    <row r="48" spans="1:39" ht="16">
      <c r="A48">
        <v>338</v>
      </c>
      <c r="B48" t="s">
        <v>235</v>
      </c>
      <c r="C48" t="s">
        <v>384</v>
      </c>
      <c r="D48" t="s">
        <v>148</v>
      </c>
      <c r="E48" s="169">
        <v>29.120689392089844</v>
      </c>
      <c r="T48" s="169"/>
      <c r="V48" s="216"/>
      <c r="W48" s="214"/>
      <c r="X48" s="215"/>
      <c r="Y48" s="215"/>
      <c r="AG48" s="192"/>
      <c r="AL48" s="192" t="s">
        <v>401</v>
      </c>
      <c r="AM48">
        <f t="shared" si="8"/>
        <v>195.21269062308284</v>
      </c>
    </row>
    <row r="49" spans="1:38">
      <c r="A49">
        <v>361</v>
      </c>
      <c r="B49" t="s">
        <v>240</v>
      </c>
      <c r="C49" t="s">
        <v>384</v>
      </c>
      <c r="D49" t="s">
        <v>148</v>
      </c>
      <c r="E49" s="169">
        <v>29.083770751953125</v>
      </c>
      <c r="H49" s="176" t="s">
        <v>251</v>
      </c>
      <c r="I49" s="198">
        <f>((10^(-1/-3.213)-1))</f>
        <v>1.047555136949093</v>
      </c>
      <c r="T49" s="169"/>
      <c r="V49" s="216"/>
      <c r="W49" s="214"/>
      <c r="X49" s="215"/>
      <c r="Y49" s="215"/>
      <c r="AG49" s="192"/>
      <c r="AL49" s="192"/>
    </row>
    <row r="50" spans="1:38">
      <c r="T50" s="169"/>
      <c r="V50" s="216"/>
      <c r="W50" s="214"/>
      <c r="X50" s="215"/>
      <c r="Y50" s="215"/>
      <c r="AG50" s="87"/>
      <c r="AL50" s="192"/>
    </row>
    <row r="51" spans="1:38">
      <c r="H51" t="s">
        <v>256</v>
      </c>
      <c r="I51">
        <v>-3.2130000000000001</v>
      </c>
      <c r="T51" s="169"/>
      <c r="V51" s="216"/>
      <c r="W51" s="214"/>
      <c r="X51" s="215"/>
      <c r="Y51" s="215"/>
      <c r="AG51" s="87"/>
      <c r="AL51" s="192"/>
    </row>
    <row r="52" spans="1:38">
      <c r="H52" t="s">
        <v>257</v>
      </c>
      <c r="I52">
        <v>33.606999999999999</v>
      </c>
      <c r="T52" s="169"/>
      <c r="V52" s="216"/>
      <c r="W52" s="214"/>
      <c r="X52" s="215"/>
      <c r="Y52" s="215"/>
      <c r="AG52" s="87"/>
      <c r="AL52" s="192"/>
    </row>
    <row r="53" spans="1:38">
      <c r="T53" s="169"/>
      <c r="V53" s="216"/>
      <c r="W53" s="214"/>
      <c r="X53" s="215"/>
      <c r="Y53" s="215"/>
      <c r="AG53" s="87"/>
      <c r="AL53" s="192"/>
    </row>
    <row r="54" spans="1:38">
      <c r="T54" s="169"/>
      <c r="V54" s="216"/>
      <c r="W54" s="214"/>
      <c r="X54" s="215"/>
      <c r="Y54" s="215"/>
      <c r="AG54" s="87"/>
      <c r="AL54" s="192"/>
    </row>
    <row r="55" spans="1:38">
      <c r="T55" s="169"/>
      <c r="V55" s="216"/>
      <c r="W55" s="214"/>
      <c r="X55" s="215"/>
      <c r="Y55" s="215"/>
      <c r="AG55" s="87"/>
    </row>
    <row r="56" spans="1:38" ht="16">
      <c r="P56">
        <v>113</v>
      </c>
      <c r="Q56" t="s">
        <v>319</v>
      </c>
      <c r="R56" t="s">
        <v>473</v>
      </c>
      <c r="S56" t="s">
        <v>153</v>
      </c>
      <c r="T56" s="169">
        <v>28.131980895996094</v>
      </c>
      <c r="V56" s="186" t="s">
        <v>177</v>
      </c>
      <c r="W56" s="169">
        <f t="shared" ref="W3:W66" si="9">T200</f>
        <v>17.719804763793945</v>
      </c>
      <c r="X56" s="104">
        <f t="shared" ref="X47:X109" si="10">((W56-$I$52)/$I$51)</f>
        <v>4.9446608267058991</v>
      </c>
      <c r="Y56" s="104">
        <f t="shared" ref="Y39:Y59" si="11">10^X56</f>
        <v>88036.106415344926</v>
      </c>
      <c r="AB56">
        <f t="shared" ref="AB34:AB65" si="12">Y56/Y202</f>
        <v>268.91965431672963</v>
      </c>
      <c r="AC56">
        <f t="shared" ref="AC56" si="13">AVERAGE(AB56:AB58)</f>
        <v>278.53218293738098</v>
      </c>
      <c r="AD56">
        <f t="shared" ref="AD56" si="14">STDEV(AB56:AB58)</f>
        <v>29.338168890930284</v>
      </c>
      <c r="AG56" s="87"/>
    </row>
    <row r="57" spans="1:38" ht="16">
      <c r="P57">
        <v>114</v>
      </c>
      <c r="Q57" t="s">
        <v>320</v>
      </c>
      <c r="R57" t="s">
        <v>473</v>
      </c>
      <c r="S57" t="s">
        <v>153</v>
      </c>
      <c r="T57" s="169">
        <v>28.261623382568359</v>
      </c>
      <c r="V57" s="186" t="s">
        <v>177</v>
      </c>
      <c r="W57" s="169">
        <f t="shared" si="9"/>
        <v>17.923973083496094</v>
      </c>
      <c r="X57" s="104">
        <f t="shared" si="10"/>
        <v>4.8811163761294445</v>
      </c>
      <c r="Y57" s="104">
        <f t="shared" si="11"/>
        <v>76053.004578666325</v>
      </c>
      <c r="AB57">
        <f t="shared" si="12"/>
        <v>255.20612377433142</v>
      </c>
      <c r="AC57">
        <f t="shared" ref="AC57" si="15">AVERAGE(AB56:AB58)</f>
        <v>278.53218293738098</v>
      </c>
      <c r="AD57">
        <f t="shared" ref="AD57" si="16">STDEV(AB56:AB58)</f>
        <v>29.338168890930284</v>
      </c>
      <c r="AG57" s="87"/>
    </row>
    <row r="58" spans="1:38" ht="16">
      <c r="P58">
        <v>137</v>
      </c>
      <c r="Q58" t="s">
        <v>326</v>
      </c>
      <c r="R58" t="s">
        <v>473</v>
      </c>
      <c r="S58" t="s">
        <v>153</v>
      </c>
      <c r="T58" s="169">
        <v>28.434690475463867</v>
      </c>
      <c r="V58" s="186" t="s">
        <v>177</v>
      </c>
      <c r="W58" s="169">
        <f t="shared" si="9"/>
        <v>17.821020126342773</v>
      </c>
      <c r="X58" s="104">
        <f t="shared" si="10"/>
        <v>4.913159002071966</v>
      </c>
      <c r="Y58" s="104">
        <f t="shared" si="11"/>
        <v>81876.449588653733</v>
      </c>
      <c r="AB58">
        <f t="shared" si="12"/>
        <v>311.47077072108186</v>
      </c>
      <c r="AC58">
        <f t="shared" ref="AC58" si="17">AVERAGE(AB56:AB58)</f>
        <v>278.53218293738098</v>
      </c>
      <c r="AD58">
        <f t="shared" ref="AD58" si="18">STDEV(AB56:AB58)</f>
        <v>29.338168890930284</v>
      </c>
      <c r="AG58" s="87"/>
    </row>
    <row r="59" spans="1:38" ht="16">
      <c r="E59" s="169"/>
      <c r="P59">
        <v>161</v>
      </c>
      <c r="Q59" t="s">
        <v>333</v>
      </c>
      <c r="R59" t="s">
        <v>487</v>
      </c>
      <c r="S59" t="s">
        <v>153</v>
      </c>
      <c r="T59" s="169">
        <v>28.080654144287109</v>
      </c>
      <c r="V59" s="186" t="s">
        <v>178</v>
      </c>
      <c r="W59" s="169">
        <f t="shared" si="9"/>
        <v>17.958969116210938</v>
      </c>
      <c r="X59" s="104">
        <f t="shared" si="10"/>
        <v>4.8702243647024783</v>
      </c>
      <c r="Y59" s="104">
        <f t="shared" si="11"/>
        <v>74169.331506556759</v>
      </c>
      <c r="AB59">
        <f t="shared" si="12"/>
        <v>218.28696876650952</v>
      </c>
      <c r="AC59">
        <f t="shared" ref="AC59" si="19">AVERAGE(AB59:AB61)</f>
        <v>263.42868215384334</v>
      </c>
      <c r="AD59">
        <f t="shared" ref="AD59" si="20">STDEV(AB59:AB61)</f>
        <v>40.419994545630416</v>
      </c>
      <c r="AG59" s="87"/>
    </row>
    <row r="60" spans="1:38" ht="16">
      <c r="E60" s="169"/>
      <c r="P60">
        <v>162</v>
      </c>
      <c r="Q60" t="s">
        <v>334</v>
      </c>
      <c r="R60" t="s">
        <v>487</v>
      </c>
      <c r="S60" t="s">
        <v>153</v>
      </c>
      <c r="T60" s="169">
        <v>28.378297805786133</v>
      </c>
      <c r="V60" s="186" t="s">
        <v>178</v>
      </c>
      <c r="W60" s="169">
        <f t="shared" si="9"/>
        <v>17.934049606323242</v>
      </c>
      <c r="X60" s="104">
        <f t="shared" si="10"/>
        <v>4.8779802034474811</v>
      </c>
      <c r="Y60" s="104">
        <f>10^X60</f>
        <v>75505.780889458794</v>
      </c>
      <c r="AB60">
        <f>Y60/Y206</f>
        <v>275.73088541044143</v>
      </c>
      <c r="AC60">
        <f>AVERAGE(AB59:AB61)</f>
        <v>263.42868215384334</v>
      </c>
      <c r="AD60">
        <f t="shared" ref="AD60" si="21">STDEV(AB59:AB61)</f>
        <v>40.419994545630416</v>
      </c>
      <c r="AG60" s="87"/>
    </row>
    <row r="61" spans="1:38" ht="16">
      <c r="E61" s="169"/>
      <c r="P61">
        <v>185</v>
      </c>
      <c r="Q61" t="s">
        <v>340</v>
      </c>
      <c r="R61" t="s">
        <v>487</v>
      </c>
      <c r="S61" t="s">
        <v>153</v>
      </c>
      <c r="T61" s="169">
        <v>28.412643432617188</v>
      </c>
      <c r="V61" s="186" t="s">
        <v>178</v>
      </c>
      <c r="W61" s="169">
        <f t="shared" si="9"/>
        <v>17.868545532226562</v>
      </c>
      <c r="X61" s="104">
        <f t="shared" si="10"/>
        <v>4.8983674036020659</v>
      </c>
      <c r="Y61" s="104">
        <f t="shared" ref="Y61:Y90" si="22">10^X61</f>
        <v>79134.780778523098</v>
      </c>
      <c r="AB61">
        <f t="shared" si="12"/>
        <v>296.26819228457919</v>
      </c>
      <c r="AC61">
        <f t="shared" ref="AC61" si="23">AVERAGE(AB59:AB61)</f>
        <v>263.42868215384334</v>
      </c>
      <c r="AD61">
        <f t="shared" ref="AD61" si="24">STDEV(AB59:AB61)</f>
        <v>40.419994545630416</v>
      </c>
      <c r="AG61" s="87"/>
    </row>
    <row r="62" spans="1:38" ht="16">
      <c r="E62" s="169"/>
      <c r="P62">
        <v>209</v>
      </c>
      <c r="Q62" t="s">
        <v>347</v>
      </c>
      <c r="R62" t="s">
        <v>501</v>
      </c>
      <c r="S62" t="s">
        <v>153</v>
      </c>
      <c r="T62" s="169">
        <v>27.895685195922852</v>
      </c>
      <c r="V62" s="186" t="s">
        <v>263</v>
      </c>
      <c r="W62" s="169">
        <f t="shared" si="9"/>
        <v>17.642114639282227</v>
      </c>
      <c r="X62" s="104">
        <f t="shared" si="10"/>
        <v>4.9688407596382733</v>
      </c>
      <c r="Y62" s="104">
        <f t="shared" si="22"/>
        <v>93076.653386269463</v>
      </c>
      <c r="AB62">
        <f t="shared" si="12"/>
        <v>239.55971016515838</v>
      </c>
      <c r="AC62">
        <f t="shared" ref="AC62" si="25">AVERAGE(AB62:AB64)</f>
        <v>282.77111858591434</v>
      </c>
      <c r="AD62">
        <f t="shared" ref="AD62" si="26">STDEV(AB62:AB64)</f>
        <v>49.445579012293464</v>
      </c>
      <c r="AG62" s="87"/>
    </row>
    <row r="63" spans="1:38" ht="16">
      <c r="E63" s="169"/>
      <c r="P63">
        <v>210</v>
      </c>
      <c r="Q63" t="s">
        <v>348</v>
      </c>
      <c r="R63" t="s">
        <v>501</v>
      </c>
      <c r="S63" t="s">
        <v>153</v>
      </c>
      <c r="T63" s="169">
        <v>28.200536727905273</v>
      </c>
      <c r="V63" s="186" t="s">
        <v>263</v>
      </c>
      <c r="W63" s="169">
        <f t="shared" si="9"/>
        <v>17.475515365600586</v>
      </c>
      <c r="X63" s="104">
        <f t="shared" si="10"/>
        <v>5.0206923854339909</v>
      </c>
      <c r="Y63" s="104">
        <f t="shared" si="22"/>
        <v>104879.92918205286</v>
      </c>
      <c r="AB63">
        <f t="shared" si="12"/>
        <v>336.6947113501862</v>
      </c>
      <c r="AC63">
        <f t="shared" ref="AC63" si="27">AVERAGE(AB62:AB64)</f>
        <v>282.77111858591434</v>
      </c>
      <c r="AD63">
        <f t="shared" ref="AD63" si="28">STDEV(AB62:AB64)</f>
        <v>49.445579012293464</v>
      </c>
      <c r="AG63" s="87"/>
    </row>
    <row r="64" spans="1:38" ht="16">
      <c r="E64" s="169"/>
      <c r="P64">
        <v>233</v>
      </c>
      <c r="Q64" t="s">
        <v>354</v>
      </c>
      <c r="R64" t="s">
        <v>501</v>
      </c>
      <c r="S64" t="s">
        <v>153</v>
      </c>
      <c r="T64" s="169">
        <v>28.043478012084961</v>
      </c>
      <c r="V64" s="186" t="s">
        <v>263</v>
      </c>
      <c r="W64" s="169">
        <f t="shared" si="9"/>
        <v>17.614089965820312</v>
      </c>
      <c r="X64" s="104">
        <f t="shared" si="10"/>
        <v>4.9775630358480196</v>
      </c>
      <c r="Y64" s="104">
        <f t="shared" si="22"/>
        <v>94964.882636200389</v>
      </c>
      <c r="AB64">
        <f t="shared" si="12"/>
        <v>272.05893424239849</v>
      </c>
      <c r="AC64">
        <f t="shared" ref="AC64" si="29">AVERAGE(AB62:AB64)</f>
        <v>282.77111858591434</v>
      </c>
      <c r="AD64">
        <f t="shared" ref="AD64" si="30">STDEV(AB62:AB64)</f>
        <v>49.445579012293464</v>
      </c>
      <c r="AG64" s="87"/>
    </row>
    <row r="65" spans="5:33" ht="16">
      <c r="E65" s="169"/>
      <c r="P65">
        <v>257</v>
      </c>
      <c r="Q65" t="s">
        <v>361</v>
      </c>
      <c r="R65" t="s">
        <v>516</v>
      </c>
      <c r="S65" t="s">
        <v>153</v>
      </c>
      <c r="T65" s="169">
        <v>27.895526885986328</v>
      </c>
      <c r="V65" s="186" t="s">
        <v>264</v>
      </c>
      <c r="W65" s="169">
        <f t="shared" si="9"/>
        <v>17.553627014160156</v>
      </c>
      <c r="X65" s="104">
        <f t="shared" si="10"/>
        <v>4.9963812592094126</v>
      </c>
      <c r="Y65" s="104">
        <f t="shared" si="22"/>
        <v>99170.216011361612</v>
      </c>
      <c r="AB65">
        <f t="shared" si="12"/>
        <v>255.21396848195496</v>
      </c>
      <c r="AC65">
        <f t="shared" ref="AC65" si="31">AVERAGE(AB65:AB67)</f>
        <v>241.54212337650461</v>
      </c>
      <c r="AD65">
        <f t="shared" ref="AD65" si="32">STDEV(AB65:AB67)</f>
        <v>20.031741580961068</v>
      </c>
      <c r="AG65" s="87"/>
    </row>
    <row r="66" spans="5:33" ht="16">
      <c r="E66" s="169"/>
      <c r="P66">
        <v>258</v>
      </c>
      <c r="Q66" t="s">
        <v>362</v>
      </c>
      <c r="R66" t="s">
        <v>516</v>
      </c>
      <c r="S66" t="s">
        <v>153</v>
      </c>
      <c r="T66" s="169">
        <v>28.093170166015625</v>
      </c>
      <c r="V66" s="186" t="s">
        <v>264</v>
      </c>
      <c r="W66" s="169">
        <f t="shared" si="9"/>
        <v>17.777528762817383</v>
      </c>
      <c r="X66" s="104">
        <f t="shared" si="10"/>
        <v>4.926695062926429</v>
      </c>
      <c r="Y66" s="104">
        <f t="shared" si="22"/>
        <v>84468.554637767113</v>
      </c>
      <c r="AB66">
        <f t="shared" ref="AB66:AB97" si="33">Y66/Y212</f>
        <v>250.8642068680237</v>
      </c>
      <c r="AC66">
        <f t="shared" ref="AC66" si="34">AVERAGE(AB65:AB67)</f>
        <v>241.54212337650461</v>
      </c>
      <c r="AD66">
        <f t="shared" ref="AD66" si="35">STDEV(AB65:AB67)</f>
        <v>20.031741580961068</v>
      </c>
      <c r="AG66" s="87"/>
    </row>
    <row r="67" spans="5:33" ht="16">
      <c r="E67" s="169"/>
      <c r="P67">
        <v>281</v>
      </c>
      <c r="Q67" t="s">
        <v>368</v>
      </c>
      <c r="R67" t="s">
        <v>516</v>
      </c>
      <c r="S67" t="s">
        <v>153</v>
      </c>
      <c r="T67" s="169">
        <v>27.938228607177734</v>
      </c>
      <c r="V67" s="186" t="s">
        <v>264</v>
      </c>
      <c r="W67" s="169">
        <f t="shared" ref="W67:W127" si="36">T211</f>
        <v>17.813238143920898</v>
      </c>
      <c r="X67" s="104">
        <f t="shared" si="10"/>
        <v>4.915581032081886</v>
      </c>
      <c r="Y67" s="104">
        <f t="shared" si="22"/>
        <v>82334.344469777556</v>
      </c>
      <c r="AB67">
        <f t="shared" si="33"/>
        <v>218.54819477953515</v>
      </c>
      <c r="AC67">
        <f t="shared" ref="AC67" si="37">AVERAGE(AB65:AB67)</f>
        <v>241.54212337650461</v>
      </c>
      <c r="AD67">
        <f t="shared" ref="AD67" si="38">STDEV(AB65:AB67)</f>
        <v>20.031741580961068</v>
      </c>
      <c r="AG67" s="87"/>
    </row>
    <row r="68" spans="5:33" ht="16">
      <c r="P68">
        <v>305</v>
      </c>
      <c r="Q68" t="s">
        <v>375</v>
      </c>
      <c r="R68" t="s">
        <v>531</v>
      </c>
      <c r="S68" t="s">
        <v>153</v>
      </c>
      <c r="T68" s="169">
        <v>27.023199081420898</v>
      </c>
      <c r="V68" s="186" t="s">
        <v>265</v>
      </c>
      <c r="W68" s="169">
        <f t="shared" si="36"/>
        <v>16.630563735961914</v>
      </c>
      <c r="X68" s="104">
        <f t="shared" si="10"/>
        <v>5.2836714173788</v>
      </c>
      <c r="Y68" s="104">
        <f t="shared" si="22"/>
        <v>192163.72882821408</v>
      </c>
      <c r="AB68">
        <f t="shared" si="33"/>
        <v>262.76978479547688</v>
      </c>
      <c r="AC68">
        <f>AVERAGE(AB68:AB70)</f>
        <v>260.79198127521164</v>
      </c>
      <c r="AD68">
        <f>STDEV(AB68:AB70)</f>
        <v>11.264176691077964</v>
      </c>
      <c r="AG68" s="87"/>
    </row>
    <row r="69" spans="5:33" ht="16">
      <c r="P69">
        <v>306</v>
      </c>
      <c r="Q69" t="s">
        <v>376</v>
      </c>
      <c r="R69" t="s">
        <v>531</v>
      </c>
      <c r="S69" t="s">
        <v>153</v>
      </c>
      <c r="T69" s="169">
        <v>27.201042175292969</v>
      </c>
      <c r="V69" s="186" t="s">
        <v>265</v>
      </c>
      <c r="W69" s="169">
        <f t="shared" si="36"/>
        <v>16.767744064331055</v>
      </c>
      <c r="X69" s="104">
        <f t="shared" si="10"/>
        <v>5.2409760148362725</v>
      </c>
      <c r="Y69" s="104">
        <f t="shared" si="22"/>
        <v>174171.06797461509</v>
      </c>
      <c r="AB69">
        <f t="shared" si="33"/>
        <v>270.93626847665894</v>
      </c>
      <c r="AC69">
        <f>AVERAGE(AB68:AB70)</f>
        <v>260.79198127521164</v>
      </c>
      <c r="AD69">
        <f>STDEV(AB68:AB70)</f>
        <v>11.264176691077964</v>
      </c>
      <c r="AG69" s="87"/>
    </row>
    <row r="70" spans="5:33" ht="16">
      <c r="P70">
        <v>329</v>
      </c>
      <c r="Q70" t="s">
        <v>382</v>
      </c>
      <c r="R70" t="s">
        <v>531</v>
      </c>
      <c r="S70" t="s">
        <v>153</v>
      </c>
      <c r="T70" s="169">
        <v>27.168041229248047</v>
      </c>
      <c r="V70" s="186" t="s">
        <v>265</v>
      </c>
      <c r="W70" s="169">
        <f t="shared" si="36"/>
        <v>16.854028701782227</v>
      </c>
      <c r="X70" s="104">
        <f t="shared" si="10"/>
        <v>5.214121163466471</v>
      </c>
      <c r="Y70" s="104">
        <f t="shared" si="22"/>
        <v>163727.32392528094</v>
      </c>
      <c r="AB70">
        <f t="shared" si="33"/>
        <v>248.66989055349919</v>
      </c>
      <c r="AC70">
        <f>AVERAGE(AB68:AB70)</f>
        <v>260.79198127521164</v>
      </c>
      <c r="AD70">
        <f>STDEV(AB68:AB70)</f>
        <v>11.264176691077964</v>
      </c>
      <c r="AG70" s="87"/>
    </row>
    <row r="71" spans="5:33" ht="16">
      <c r="P71">
        <v>353</v>
      </c>
      <c r="Q71" t="s">
        <v>389</v>
      </c>
      <c r="R71" t="s">
        <v>546</v>
      </c>
      <c r="S71" t="s">
        <v>153</v>
      </c>
      <c r="T71" s="169">
        <v>27.548070907592773</v>
      </c>
      <c r="V71" s="186" t="s">
        <v>266</v>
      </c>
      <c r="W71" s="169">
        <f t="shared" si="36"/>
        <v>17.181720733642578</v>
      </c>
      <c r="X71" s="104">
        <f t="shared" si="10"/>
        <v>5.1121317355609772</v>
      </c>
      <c r="Y71" s="104">
        <f t="shared" si="22"/>
        <v>129458.84724474273</v>
      </c>
      <c r="AB71">
        <f t="shared" si="33"/>
        <v>258.98322841211802</v>
      </c>
      <c r="AC71">
        <f>AVERAGE(AB71:AB73)</f>
        <v>237.72354748773728</v>
      </c>
      <c r="AD71">
        <f t="shared" ref="AD71" si="39">STDEV(AB71:AB73)</f>
        <v>41.814410291092727</v>
      </c>
      <c r="AG71" s="87"/>
    </row>
    <row r="72" spans="5:33" ht="16">
      <c r="P72">
        <v>354</v>
      </c>
      <c r="Q72" t="s">
        <v>390</v>
      </c>
      <c r="R72" t="s">
        <v>546</v>
      </c>
      <c r="S72" t="s">
        <v>153</v>
      </c>
      <c r="T72" s="169">
        <v>27.666236877441406</v>
      </c>
      <c r="V72" s="186" t="s">
        <v>266</v>
      </c>
      <c r="W72" s="169">
        <f t="shared" si="36"/>
        <v>17.271112442016602</v>
      </c>
      <c r="X72" s="104">
        <f t="shared" si="10"/>
        <v>5.0843098530916269</v>
      </c>
      <c r="Y72" s="104">
        <f t="shared" si="22"/>
        <v>121425.48675465099</v>
      </c>
      <c r="AB72">
        <f t="shared" si="33"/>
        <v>264.63654100537582</v>
      </c>
      <c r="AC72">
        <f t="shared" ref="AC72" si="40">AVERAGE(AB71:AB73)</f>
        <v>237.72354748773728</v>
      </c>
      <c r="AD72">
        <f t="shared" ref="AD72" si="41">STDEV(AB71:AB73)</f>
        <v>41.814410291092727</v>
      </c>
      <c r="AG72" s="87"/>
    </row>
    <row r="73" spans="5:33" ht="16">
      <c r="P73">
        <v>377</v>
      </c>
      <c r="Q73" t="s">
        <v>397</v>
      </c>
      <c r="R73" t="s">
        <v>546</v>
      </c>
      <c r="S73" t="s">
        <v>153</v>
      </c>
      <c r="T73" s="169">
        <v>27.567483901977539</v>
      </c>
      <c r="V73" s="186" t="s">
        <v>266</v>
      </c>
      <c r="W73" s="169">
        <f t="shared" si="36"/>
        <v>17.636865615844727</v>
      </c>
      <c r="X73" s="104">
        <f t="shared" si="10"/>
        <v>4.9704744426253571</v>
      </c>
      <c r="Y73" s="104">
        <f t="shared" si="22"/>
        <v>93427.438643254718</v>
      </c>
      <c r="AB73">
        <f t="shared" si="33"/>
        <v>189.55087304571791</v>
      </c>
      <c r="AC73">
        <f t="shared" ref="AC73" si="42">AVERAGE(AB71:AB73)</f>
        <v>237.72354748773728</v>
      </c>
      <c r="AD73">
        <f t="shared" ref="AD73" si="43">STDEV(AB71:AB73)</f>
        <v>41.814410291092727</v>
      </c>
      <c r="AG73" s="87"/>
    </row>
    <row r="74" spans="5:33" ht="16">
      <c r="P74">
        <v>19</v>
      </c>
      <c r="Q74" t="s">
        <v>295</v>
      </c>
      <c r="R74" t="s">
        <v>440</v>
      </c>
      <c r="S74" t="s">
        <v>153</v>
      </c>
      <c r="T74" s="169">
        <v>28.196640014648438</v>
      </c>
      <c r="V74" s="186" t="s">
        <v>307</v>
      </c>
      <c r="W74" s="169">
        <f t="shared" si="36"/>
        <v>18.112396240234375</v>
      </c>
      <c r="X74" s="104">
        <f t="shared" si="10"/>
        <v>4.822472380879435</v>
      </c>
      <c r="Y74" s="104">
        <f t="shared" si="22"/>
        <v>66446.541463666552</v>
      </c>
      <c r="AB74">
        <f t="shared" si="33"/>
        <v>212.71080857773083</v>
      </c>
      <c r="AC74">
        <f>AVERAGE(AB74:AB76)</f>
        <v>249.32500972764248</v>
      </c>
      <c r="AD74">
        <f t="shared" ref="AD74" si="44">STDEV(AB74:AB76)</f>
        <v>32.042810885164236</v>
      </c>
      <c r="AG74" s="87"/>
    </row>
    <row r="75" spans="5:33" ht="16">
      <c r="P75">
        <v>42</v>
      </c>
      <c r="Q75" t="s">
        <v>451</v>
      </c>
      <c r="R75" t="s">
        <v>440</v>
      </c>
      <c r="S75" t="s">
        <v>153</v>
      </c>
      <c r="T75" s="169">
        <v>28.496898651123047</v>
      </c>
      <c r="V75" s="186" t="s">
        <v>307</v>
      </c>
      <c r="W75" s="169">
        <f t="shared" si="36"/>
        <v>18.119880676269531</v>
      </c>
      <c r="X75" s="104">
        <f t="shared" si="10"/>
        <v>4.8201429578993054</v>
      </c>
      <c r="Y75" s="104">
        <f t="shared" si="22"/>
        <v>66091.096607070329</v>
      </c>
      <c r="AB75">
        <f t="shared" si="33"/>
        <v>263.01779182228609</v>
      </c>
      <c r="AC75">
        <f t="shared" ref="AC75" si="45">AVERAGE(AB74:AB76)</f>
        <v>249.32500972764248</v>
      </c>
      <c r="AD75">
        <f t="shared" ref="AD75" si="46">STDEV(AB74:AB76)</f>
        <v>32.042810885164236</v>
      </c>
      <c r="AG75" s="87"/>
    </row>
    <row r="76" spans="5:33" ht="16">
      <c r="P76">
        <v>43</v>
      </c>
      <c r="Q76" t="s">
        <v>300</v>
      </c>
      <c r="R76" t="s">
        <v>440</v>
      </c>
      <c r="S76" t="s">
        <v>153</v>
      </c>
      <c r="T76" s="169">
        <v>28.430904388427734</v>
      </c>
      <c r="V76" s="186" t="s">
        <v>307</v>
      </c>
      <c r="W76" s="169">
        <f t="shared" si="36"/>
        <v>18.005006790161133</v>
      </c>
      <c r="X76" s="104">
        <f t="shared" si="10"/>
        <v>4.855895801381533</v>
      </c>
      <c r="Y76" s="104">
        <f t="shared" si="22"/>
        <v>71762.209428312635</v>
      </c>
      <c r="AB76">
        <f t="shared" si="33"/>
        <v>272.24642878291047</v>
      </c>
      <c r="AC76">
        <f t="shared" ref="AC76" si="47">AVERAGE(AB74:AB76)</f>
        <v>249.32500972764248</v>
      </c>
      <c r="AD76">
        <f t="shared" ref="AD76" si="48">STDEV(AB74:AB76)</f>
        <v>32.042810885164236</v>
      </c>
      <c r="AG76" s="87"/>
    </row>
    <row r="77" spans="5:33" ht="16">
      <c r="P77">
        <v>67</v>
      </c>
      <c r="Q77" t="s">
        <v>305</v>
      </c>
      <c r="R77" t="s">
        <v>457</v>
      </c>
      <c r="S77" t="s">
        <v>153</v>
      </c>
      <c r="T77" s="169">
        <v>27.222236633300781</v>
      </c>
      <c r="V77" s="186" t="s">
        <v>308</v>
      </c>
      <c r="W77" s="169">
        <f t="shared" si="36"/>
        <v>17.208911895751953</v>
      </c>
      <c r="X77" s="104">
        <f t="shared" si="10"/>
        <v>5.1036688777616082</v>
      </c>
      <c r="Y77" s="104">
        <f t="shared" si="22"/>
        <v>126960.57415393316</v>
      </c>
      <c r="AB77">
        <f t="shared" si="33"/>
        <v>200.55443746630661</v>
      </c>
      <c r="AC77">
        <f t="shared" ref="AC77" si="49">AVERAGE(AB77:AB79)</f>
        <v>240.21123159379127</v>
      </c>
      <c r="AD77">
        <f t="shared" ref="AD77" si="50">STDEV(AB77:AB79)</f>
        <v>36.379790699116271</v>
      </c>
      <c r="AG77" s="87"/>
    </row>
    <row r="78" spans="5:33" ht="16">
      <c r="P78">
        <v>90</v>
      </c>
      <c r="Q78" t="s">
        <v>468</v>
      </c>
      <c r="R78" t="s">
        <v>457</v>
      </c>
      <c r="S78" t="s">
        <v>153</v>
      </c>
      <c r="T78" s="169">
        <v>27.480985641479492</v>
      </c>
      <c r="V78" s="186" t="s">
        <v>308</v>
      </c>
      <c r="W78" s="169">
        <f t="shared" si="36"/>
        <v>17.045234680175781</v>
      </c>
      <c r="X78" s="104">
        <f t="shared" si="10"/>
        <v>5.1546110550339925</v>
      </c>
      <c r="Y78" s="104">
        <f t="shared" si="22"/>
        <v>142761.48441184807</v>
      </c>
      <c r="AB78">
        <f t="shared" si="33"/>
        <v>272.03934452747188</v>
      </c>
      <c r="AC78">
        <f t="shared" ref="AC78" si="51">AVERAGE(AB77:AB79)</f>
        <v>240.21123159379127</v>
      </c>
      <c r="AD78">
        <f t="shared" ref="AD78" si="52">STDEV(AB77:AB79)</f>
        <v>36.379790699116271</v>
      </c>
      <c r="AG78" s="87"/>
    </row>
    <row r="79" spans="5:33" ht="16">
      <c r="P79">
        <v>91</v>
      </c>
      <c r="Q79" t="s">
        <v>312</v>
      </c>
      <c r="R79" t="s">
        <v>457</v>
      </c>
      <c r="S79" t="s">
        <v>153</v>
      </c>
      <c r="T79" s="169">
        <v>27.304861068725586</v>
      </c>
      <c r="V79" s="186" t="s">
        <v>308</v>
      </c>
      <c r="W79" s="169">
        <f t="shared" si="36"/>
        <v>16.995960235595703</v>
      </c>
      <c r="X79" s="104">
        <f t="shared" si="10"/>
        <v>5.1699470166213182</v>
      </c>
      <c r="Y79" s="104">
        <f t="shared" si="22"/>
        <v>147892.7949818442</v>
      </c>
      <c r="AB79">
        <f t="shared" si="33"/>
        <v>248.03991278759528</v>
      </c>
      <c r="AC79">
        <f t="shared" ref="AC79" si="53">AVERAGE(AB77:AB79)</f>
        <v>240.21123159379127</v>
      </c>
      <c r="AD79">
        <f t="shared" ref="AD79" si="54">STDEV(AB77:AB79)</f>
        <v>36.379790699116271</v>
      </c>
      <c r="AG79" s="87"/>
    </row>
    <row r="80" spans="5:33" ht="16">
      <c r="P80">
        <v>115</v>
      </c>
      <c r="Q80" t="s">
        <v>321</v>
      </c>
      <c r="R80" t="s">
        <v>474</v>
      </c>
      <c r="S80" t="s">
        <v>153</v>
      </c>
      <c r="T80" s="169">
        <v>28.577585220336914</v>
      </c>
      <c r="V80" s="186" t="s">
        <v>309</v>
      </c>
      <c r="W80" s="169">
        <f t="shared" si="36"/>
        <v>18.018043518066406</v>
      </c>
      <c r="X80" s="104">
        <f t="shared" si="10"/>
        <v>4.8518383074801097</v>
      </c>
      <c r="Y80" s="104">
        <f t="shared" si="22"/>
        <v>71094.877047751244</v>
      </c>
      <c r="AB80">
        <f t="shared" si="33"/>
        <v>299.97258735442227</v>
      </c>
      <c r="AC80">
        <f t="shared" ref="AC80" si="55">AVERAGE(AB80:AB82)</f>
        <v>274.60738494990727</v>
      </c>
      <c r="AD80">
        <f t="shared" ref="AD80" si="56">STDEV(AB80:AB82)</f>
        <v>24.239524239006965</v>
      </c>
      <c r="AG80" s="87"/>
    </row>
    <row r="81" spans="5:33" ht="16">
      <c r="P81">
        <v>138</v>
      </c>
      <c r="Q81" t="s">
        <v>483</v>
      </c>
      <c r="R81" t="s">
        <v>474</v>
      </c>
      <c r="S81" t="s">
        <v>153</v>
      </c>
      <c r="T81" s="169">
        <v>28.428329467773438</v>
      </c>
      <c r="V81" s="186" t="s">
        <v>309</v>
      </c>
      <c r="W81" s="169">
        <f t="shared" si="36"/>
        <v>18.002782821655273</v>
      </c>
      <c r="X81" s="104">
        <f t="shared" si="10"/>
        <v>4.8565879795657407</v>
      </c>
      <c r="Y81" s="104">
        <f t="shared" si="22"/>
        <v>71876.675171512892</v>
      </c>
      <c r="AB81">
        <f t="shared" si="33"/>
        <v>272.17219393593126</v>
      </c>
      <c r="AC81">
        <f t="shared" ref="AC81" si="57">AVERAGE(AB80:AB82)</f>
        <v>274.60738494990727</v>
      </c>
      <c r="AD81">
        <f t="shared" ref="AD81" si="58">STDEV(AB80:AB82)</f>
        <v>24.239524239006965</v>
      </c>
      <c r="AG81" s="87"/>
    </row>
    <row r="82" spans="5:33" ht="16">
      <c r="P82">
        <v>139</v>
      </c>
      <c r="Q82" t="s">
        <v>327</v>
      </c>
      <c r="R82" t="s">
        <v>474</v>
      </c>
      <c r="S82" t="s">
        <v>153</v>
      </c>
      <c r="T82" s="169">
        <v>28.422592163085938</v>
      </c>
      <c r="V82" s="186" t="s">
        <v>309</v>
      </c>
      <c r="W82" s="169">
        <f t="shared" si="36"/>
        <v>18.106220245361328</v>
      </c>
      <c r="X82" s="104">
        <f t="shared" si="10"/>
        <v>4.824394570382406</v>
      </c>
      <c r="Y82" s="104">
        <f t="shared" si="22"/>
        <v>66741.285970627359</v>
      </c>
      <c r="AB82">
        <f t="shared" si="33"/>
        <v>251.67737355936825</v>
      </c>
      <c r="AC82">
        <f t="shared" ref="AC82" si="59">AVERAGE(AB80:AB82)</f>
        <v>274.60738494990727</v>
      </c>
      <c r="AD82">
        <f t="shared" ref="AD82" si="60">STDEV(AB80:AB82)</f>
        <v>24.239524239006965</v>
      </c>
      <c r="AG82" s="87"/>
    </row>
    <row r="83" spans="5:33" ht="16">
      <c r="P83">
        <v>163</v>
      </c>
      <c r="Q83" t="s">
        <v>335</v>
      </c>
      <c r="R83" t="s">
        <v>488</v>
      </c>
      <c r="S83" t="s">
        <v>153</v>
      </c>
      <c r="T83" s="169">
        <v>27.951654434204102</v>
      </c>
      <c r="V83" s="186" t="s">
        <v>310</v>
      </c>
      <c r="W83" s="169">
        <f t="shared" si="36"/>
        <v>17.899826049804688</v>
      </c>
      <c r="X83" s="104">
        <f t="shared" si="10"/>
        <v>4.8886317927778746</v>
      </c>
      <c r="Y83" s="104">
        <f t="shared" si="22"/>
        <v>77380.546531653643</v>
      </c>
      <c r="AB83">
        <f t="shared" si="33"/>
        <v>207.40756572585585</v>
      </c>
      <c r="AC83">
        <f t="shared" ref="AC83" si="61">AVERAGE(AB83:AB85)</f>
        <v>239.80315253198401</v>
      </c>
      <c r="AD83">
        <f t="shared" ref="AD83" si="62">STDEV(AB83:AB85)</f>
        <v>28.193905869026796</v>
      </c>
      <c r="AG83" s="87"/>
    </row>
    <row r="84" spans="5:33" ht="16">
      <c r="P84">
        <v>186</v>
      </c>
      <c r="Q84" t="s">
        <v>497</v>
      </c>
      <c r="R84" t="s">
        <v>488</v>
      </c>
      <c r="S84" t="s">
        <v>153</v>
      </c>
      <c r="T84" s="169">
        <v>27.97273063659668</v>
      </c>
      <c r="V84" s="186" t="s">
        <v>310</v>
      </c>
      <c r="W84" s="169">
        <f t="shared" si="36"/>
        <v>17.642719268798828</v>
      </c>
      <c r="X84" s="104">
        <f t="shared" si="10"/>
        <v>4.9686525774046597</v>
      </c>
      <c r="Y84" s="104">
        <f t="shared" si="22"/>
        <v>93036.331487063566</v>
      </c>
      <c r="AB84">
        <f t="shared" si="33"/>
        <v>253.20974641396347</v>
      </c>
      <c r="AC84">
        <f t="shared" ref="AC84" si="63">AVERAGE(AB83:AB85)</f>
        <v>239.80315253198401</v>
      </c>
      <c r="AD84">
        <f t="shared" ref="AD84" si="64">STDEV(AB83:AB85)</f>
        <v>28.193905869026796</v>
      </c>
      <c r="AG84" s="87"/>
    </row>
    <row r="85" spans="5:33" ht="16">
      <c r="P85">
        <v>187</v>
      </c>
      <c r="Q85" t="s">
        <v>341</v>
      </c>
      <c r="R85" t="s">
        <v>488</v>
      </c>
      <c r="S85" t="s">
        <v>153</v>
      </c>
      <c r="T85" s="169">
        <v>27.935997009277344</v>
      </c>
      <c r="V85" s="186" t="s">
        <v>310</v>
      </c>
      <c r="W85" s="169">
        <f t="shared" si="36"/>
        <v>17.57513427734375</v>
      </c>
      <c r="X85" s="104">
        <f t="shared" si="10"/>
        <v>4.9896874331329748</v>
      </c>
      <c r="Y85" s="104">
        <f t="shared" si="22"/>
        <v>97653.41448245557</v>
      </c>
      <c r="AB85">
        <f t="shared" si="33"/>
        <v>258.7921454561328</v>
      </c>
      <c r="AC85">
        <f t="shared" ref="AC85" si="65">AVERAGE(AB83:AB85)</f>
        <v>239.80315253198401</v>
      </c>
      <c r="AD85">
        <f t="shared" ref="AD85" si="66">STDEV(AB83:AB85)</f>
        <v>28.193905869026796</v>
      </c>
      <c r="AG85" s="87"/>
    </row>
    <row r="86" spans="5:33" ht="16">
      <c r="P86">
        <v>211</v>
      </c>
      <c r="Q86" t="s">
        <v>349</v>
      </c>
      <c r="R86" t="s">
        <v>502</v>
      </c>
      <c r="S86" t="s">
        <v>153</v>
      </c>
      <c r="T86" s="169">
        <v>27.683225631713867</v>
      </c>
      <c r="V86" s="186" t="s">
        <v>429</v>
      </c>
      <c r="W86" s="169">
        <f t="shared" si="36"/>
        <v>17.607246398925781</v>
      </c>
      <c r="X86" s="104">
        <f t="shared" si="10"/>
        <v>4.9796929975332143</v>
      </c>
      <c r="Y86" s="104">
        <f t="shared" si="22"/>
        <v>95431.774097934656</v>
      </c>
      <c r="AB86">
        <f t="shared" si="33"/>
        <v>210.5625918701783</v>
      </c>
      <c r="AC86">
        <f t="shared" ref="AC86" si="67">AVERAGE(AB86:AB88)</f>
        <v>220.54470610362432</v>
      </c>
      <c r="AD86">
        <f t="shared" ref="AD86" si="68">STDEV(AB86:AB88)</f>
        <v>18.038770181594543</v>
      </c>
      <c r="AG86" s="192"/>
    </row>
    <row r="87" spans="5:33" ht="16">
      <c r="P87">
        <v>234</v>
      </c>
      <c r="Q87" t="s">
        <v>512</v>
      </c>
      <c r="R87" t="s">
        <v>502</v>
      </c>
      <c r="S87" t="s">
        <v>153</v>
      </c>
      <c r="T87" s="169">
        <v>27.421295166015625</v>
      </c>
      <c r="V87" s="186" t="s">
        <v>429</v>
      </c>
      <c r="W87" s="169">
        <f t="shared" si="36"/>
        <v>17.151779174804688</v>
      </c>
      <c r="X87" s="104">
        <f t="shared" si="10"/>
        <v>5.1214506147511081</v>
      </c>
      <c r="Y87" s="104">
        <f t="shared" si="22"/>
        <v>132266.72940160116</v>
      </c>
      <c r="AB87">
        <f t="shared" si="33"/>
        <v>241.36817542560556</v>
      </c>
      <c r="AC87">
        <f t="shared" ref="AC87" si="69">AVERAGE(AB86:AB88)</f>
        <v>220.54470610362432</v>
      </c>
      <c r="AD87">
        <f t="shared" ref="AD87" si="70">STDEV(AB86:AB88)</f>
        <v>18.038770181594543</v>
      </c>
      <c r="AG87" s="192"/>
    </row>
    <row r="88" spans="5:33" ht="16">
      <c r="P88">
        <v>235</v>
      </c>
      <c r="Q88" t="s">
        <v>355</v>
      </c>
      <c r="R88" t="s">
        <v>502</v>
      </c>
      <c r="S88" t="s">
        <v>153</v>
      </c>
      <c r="T88" s="169">
        <v>27.591518402099609</v>
      </c>
      <c r="V88" s="186" t="s">
        <v>429</v>
      </c>
      <c r="W88" s="169">
        <f t="shared" si="36"/>
        <v>17.520191192626953</v>
      </c>
      <c r="X88" s="104">
        <f t="shared" si="10"/>
        <v>5.0067876773647821</v>
      </c>
      <c r="Y88" s="104">
        <f t="shared" si="22"/>
        <v>101575.19795265123</v>
      </c>
      <c r="AB88">
        <f t="shared" si="33"/>
        <v>209.70335101508905</v>
      </c>
      <c r="AC88">
        <f t="shared" ref="AC88" si="71">AVERAGE(AB86:AB88)</f>
        <v>220.54470610362432</v>
      </c>
      <c r="AD88">
        <f t="shared" ref="AD88" si="72">STDEV(AB86:AB88)</f>
        <v>18.038770181594543</v>
      </c>
      <c r="AG88" s="192"/>
    </row>
    <row r="89" spans="5:33" ht="16">
      <c r="P89">
        <v>259</v>
      </c>
      <c r="Q89" t="s">
        <v>363</v>
      </c>
      <c r="R89" t="s">
        <v>517</v>
      </c>
      <c r="S89" t="s">
        <v>153</v>
      </c>
      <c r="T89" s="169">
        <v>28.229974746704102</v>
      </c>
      <c r="V89" s="186" t="s">
        <v>430</v>
      </c>
      <c r="W89" s="169">
        <f t="shared" si="36"/>
        <v>17.975597381591797</v>
      </c>
      <c r="X89" s="104">
        <f t="shared" si="10"/>
        <v>4.8650490564606912</v>
      </c>
      <c r="Y89" s="104">
        <f t="shared" si="22"/>
        <v>73290.731523690862</v>
      </c>
      <c r="AB89">
        <f t="shared" si="33"/>
        <v>240.35900880241886</v>
      </c>
      <c r="AC89">
        <f t="shared" ref="AC89" si="73">AVERAGE(AB89:AB91)</f>
        <v>293.03260468607579</v>
      </c>
      <c r="AD89">
        <f t="shared" ref="AD89" si="74">STDEV(AB89:AB91)</f>
        <v>45.645313515606723</v>
      </c>
      <c r="AG89" s="192"/>
    </row>
    <row r="90" spans="5:33" ht="16">
      <c r="F90" s="175"/>
      <c r="P90">
        <v>282</v>
      </c>
      <c r="Q90" t="s">
        <v>527</v>
      </c>
      <c r="R90" t="s">
        <v>517</v>
      </c>
      <c r="S90" t="s">
        <v>153</v>
      </c>
      <c r="T90" s="169">
        <v>28.137752532958984</v>
      </c>
      <c r="V90" s="186" t="s">
        <v>430</v>
      </c>
      <c r="W90" s="169">
        <f t="shared" si="36"/>
        <v>17.492807388305664</v>
      </c>
      <c r="X90" s="104">
        <f t="shared" si="10"/>
        <v>5.0153104922795935</v>
      </c>
      <c r="Y90" s="104">
        <f t="shared" si="22"/>
        <v>103588.24905452017</v>
      </c>
      <c r="AB90">
        <f t="shared" si="33"/>
        <v>317.75265637325441</v>
      </c>
      <c r="AC90">
        <f t="shared" ref="AC90" si="75">AVERAGE(AB89:AB91)</f>
        <v>293.03260468607579</v>
      </c>
      <c r="AD90">
        <f t="shared" ref="AD90" si="76">STDEV(AB89:AB91)</f>
        <v>45.645313515606723</v>
      </c>
      <c r="AG90" s="192"/>
    </row>
    <row r="91" spans="5:33" ht="16">
      <c r="P91">
        <v>283</v>
      </c>
      <c r="Q91" t="s">
        <v>369</v>
      </c>
      <c r="R91" t="s">
        <v>517</v>
      </c>
      <c r="S91" t="s">
        <v>153</v>
      </c>
      <c r="T91" s="169">
        <v>28.312057495117188</v>
      </c>
      <c r="V91" s="186" t="s">
        <v>430</v>
      </c>
      <c r="W91" s="169">
        <f t="shared" si="36"/>
        <v>17.654987335205078</v>
      </c>
      <c r="X91" s="104">
        <f t="shared" si="10"/>
        <v>4.9648343183301966</v>
      </c>
      <c r="Y91" s="104">
        <f>10^X91</f>
        <v>92221.953684026375</v>
      </c>
      <c r="AB91">
        <f t="shared" si="33"/>
        <v>320.98614888255406</v>
      </c>
      <c r="AC91">
        <f t="shared" ref="AC91" si="77">AVERAGE(AB89:AB91)</f>
        <v>293.03260468607579</v>
      </c>
      <c r="AD91">
        <f t="shared" ref="AD91" si="78">STDEV(AB89:AB91)</f>
        <v>45.645313515606723</v>
      </c>
      <c r="AG91" s="192"/>
    </row>
    <row r="92" spans="5:33" ht="16">
      <c r="E92" s="169"/>
      <c r="P92">
        <v>307</v>
      </c>
      <c r="Q92" t="s">
        <v>377</v>
      </c>
      <c r="R92" t="s">
        <v>532</v>
      </c>
      <c r="S92" t="s">
        <v>153</v>
      </c>
      <c r="T92" s="169">
        <v>28.702205657958984</v>
      </c>
      <c r="V92" s="186" t="s">
        <v>431</v>
      </c>
      <c r="W92" s="169">
        <f t="shared" si="36"/>
        <v>17.987756729125977</v>
      </c>
      <c r="X92" s="104">
        <f t="shared" si="10"/>
        <v>4.8612646345701904</v>
      </c>
      <c r="Y92" s="104">
        <f t="shared" ref="Y92:Y109" si="79">10^X92</f>
        <v>72654.854029398295</v>
      </c>
      <c r="AB92">
        <f t="shared" si="33"/>
        <v>335.53659486964023</v>
      </c>
      <c r="AC92">
        <f t="shared" ref="AC92" si="80">AVERAGE(AB92:AB94)</f>
        <v>340.80846320045003</v>
      </c>
      <c r="AD92">
        <f t="shared" ref="AD92" si="81">STDEV(AB92:AB94)</f>
        <v>4.5695695323862555</v>
      </c>
      <c r="AG92" s="192"/>
    </row>
    <row r="93" spans="5:33" ht="16">
      <c r="E93" s="169"/>
      <c r="P93">
        <v>330</v>
      </c>
      <c r="Q93" t="s">
        <v>542</v>
      </c>
      <c r="R93" t="s">
        <v>532</v>
      </c>
      <c r="S93" t="s">
        <v>153</v>
      </c>
      <c r="T93" s="169">
        <v>28.619626998901367</v>
      </c>
      <c r="V93" s="186" t="s">
        <v>431</v>
      </c>
      <c r="W93" s="169">
        <f t="shared" si="36"/>
        <v>17.872501373291016</v>
      </c>
      <c r="X93" s="104">
        <f t="shared" si="10"/>
        <v>4.8971362050136893</v>
      </c>
      <c r="Y93" s="104">
        <f t="shared" si="79"/>
        <v>78910.756159555982</v>
      </c>
      <c r="AB93">
        <f t="shared" si="33"/>
        <v>343.25329807682908</v>
      </c>
      <c r="AC93">
        <f t="shared" ref="AC93" si="82">AVERAGE(AB92:AB94)</f>
        <v>340.80846320045003</v>
      </c>
      <c r="AD93">
        <f t="shared" ref="AD93" si="83">STDEV(AB92:AB94)</f>
        <v>4.5695695323862555</v>
      </c>
      <c r="AG93" s="192"/>
    </row>
    <row r="94" spans="5:33" ht="16">
      <c r="E94" s="169"/>
      <c r="P94">
        <v>331</v>
      </c>
      <c r="Q94" t="s">
        <v>383</v>
      </c>
      <c r="R94" t="s">
        <v>532</v>
      </c>
      <c r="S94" t="s">
        <v>153</v>
      </c>
      <c r="T94" s="169">
        <v>28.692686080932617</v>
      </c>
      <c r="V94" s="186" t="s">
        <v>431</v>
      </c>
      <c r="W94" s="169">
        <f t="shared" si="36"/>
        <v>17.944847106933594</v>
      </c>
      <c r="X94" s="104">
        <f t="shared" si="10"/>
        <v>4.874619636808716</v>
      </c>
      <c r="Y94" s="104">
        <f t="shared" si="79"/>
        <v>74923.772554758471</v>
      </c>
      <c r="AB94">
        <f t="shared" si="33"/>
        <v>343.6354966548808</v>
      </c>
      <c r="AC94">
        <f t="shared" ref="AC94" si="84">AVERAGE(AB92:AB94)</f>
        <v>340.80846320045003</v>
      </c>
      <c r="AD94">
        <f t="shared" ref="AD94" si="85">STDEV(AB92:AB94)</f>
        <v>4.5695695323862555</v>
      </c>
      <c r="AG94" s="192"/>
    </row>
    <row r="95" spans="5:33" ht="16">
      <c r="E95" s="169"/>
      <c r="P95">
        <v>355</v>
      </c>
      <c r="Q95" t="s">
        <v>391</v>
      </c>
      <c r="R95" t="s">
        <v>547</v>
      </c>
      <c r="S95" t="s">
        <v>153</v>
      </c>
      <c r="T95" s="169">
        <v>28.31120491027832</v>
      </c>
      <c r="V95" s="186" t="s">
        <v>432</v>
      </c>
      <c r="W95" s="169">
        <f t="shared" si="36"/>
        <v>17.717174530029297</v>
      </c>
      <c r="X95" s="104">
        <f t="shared" si="10"/>
        <v>4.9454794491038596</v>
      </c>
      <c r="Y95" s="104">
        <f t="shared" si="79"/>
        <v>88202.206370006563</v>
      </c>
      <c r="AB95">
        <f t="shared" si="33"/>
        <v>306.80541406737154</v>
      </c>
      <c r="AC95">
        <f t="shared" ref="AC95" si="86">AVERAGE(AB95:AB97)</f>
        <v>275.66533193090487</v>
      </c>
      <c r="AD95">
        <f t="shared" ref="AD95" si="87">STDEV(AB95:AB97)</f>
        <v>42.68742556901811</v>
      </c>
      <c r="AG95" s="192"/>
    </row>
    <row r="96" spans="5:33" ht="16">
      <c r="E96" s="169"/>
      <c r="P96">
        <v>378</v>
      </c>
      <c r="Q96" t="s">
        <v>556</v>
      </c>
      <c r="R96" t="s">
        <v>547</v>
      </c>
      <c r="S96" t="s">
        <v>153</v>
      </c>
      <c r="T96" s="169">
        <v>28.039554595947266</v>
      </c>
      <c r="V96" s="186" t="s">
        <v>432</v>
      </c>
      <c r="W96" s="169">
        <f t="shared" si="36"/>
        <v>17.862749099731445</v>
      </c>
      <c r="X96" s="104">
        <f t="shared" si="10"/>
        <v>4.9001714597785728</v>
      </c>
      <c r="Y96" s="104">
        <f t="shared" si="79"/>
        <v>79464.189800453372</v>
      </c>
      <c r="AB96">
        <f t="shared" si="33"/>
        <v>227.00544702636631</v>
      </c>
      <c r="AC96">
        <f t="shared" ref="AC96" si="88">AVERAGE(AB95:AB97)</f>
        <v>275.66533193090487</v>
      </c>
      <c r="AD96">
        <f t="shared" ref="AD96" si="89">STDEV(AB95:AB97)</f>
        <v>42.68742556901811</v>
      </c>
      <c r="AG96" s="192"/>
    </row>
    <row r="97" spans="5:33" ht="16">
      <c r="E97" s="169"/>
      <c r="P97">
        <v>379</v>
      </c>
      <c r="Q97" t="s">
        <v>398</v>
      </c>
      <c r="R97" t="s">
        <v>547</v>
      </c>
      <c r="S97" t="s">
        <v>153</v>
      </c>
      <c r="T97" s="169">
        <v>28.431402206420898</v>
      </c>
      <c r="V97" s="186" t="s">
        <v>432</v>
      </c>
      <c r="W97" s="169">
        <f t="shared" si="36"/>
        <v>17.902116775512695</v>
      </c>
      <c r="X97" s="104">
        <f t="shared" si="10"/>
        <v>4.8879188373754445</v>
      </c>
      <c r="Y97" s="104">
        <f t="shared" si="79"/>
        <v>77253.619706591155</v>
      </c>
      <c r="AB97">
        <f t="shared" si="33"/>
        <v>293.18513469897681</v>
      </c>
      <c r="AC97">
        <f t="shared" ref="AC97" si="90">AVERAGE(AB95:AB97)</f>
        <v>275.66533193090487</v>
      </c>
      <c r="AD97">
        <f t="shared" ref="AD97" si="91">STDEV(AB95:AB97)</f>
        <v>42.68742556901811</v>
      </c>
      <c r="AG97" s="192"/>
    </row>
    <row r="98" spans="5:33" ht="16">
      <c r="E98" s="169"/>
      <c r="P98">
        <v>20</v>
      </c>
      <c r="Q98" t="s">
        <v>296</v>
      </c>
      <c r="R98" t="s">
        <v>441</v>
      </c>
      <c r="S98" t="s">
        <v>153</v>
      </c>
      <c r="T98" s="169">
        <v>27.314594268798828</v>
      </c>
      <c r="V98" s="186" t="s">
        <v>433</v>
      </c>
      <c r="W98" s="169">
        <f t="shared" si="36"/>
        <v>17.861932754516602</v>
      </c>
      <c r="X98" s="104">
        <f t="shared" si="10"/>
        <v>4.9004255354756916</v>
      </c>
      <c r="Y98" s="104">
        <f t="shared" si="79"/>
        <v>79510.692409343057</v>
      </c>
      <c r="AB98">
        <f t="shared" ref="AB98:AB109" si="92">Y98/Y244</f>
        <v>134.29635209203639</v>
      </c>
      <c r="AC98">
        <f t="shared" ref="AC98" si="93">AVERAGE(AB98:AB100)</f>
        <v>148.74480421671674</v>
      </c>
      <c r="AD98">
        <f t="shared" ref="AD98" si="94">STDEV(AB98:AB100)</f>
        <v>15.035018714681168</v>
      </c>
      <c r="AG98" s="87"/>
    </row>
    <row r="99" spans="5:33" ht="16">
      <c r="E99" s="169"/>
      <c r="P99">
        <v>21</v>
      </c>
      <c r="Q99" t="s">
        <v>297</v>
      </c>
      <c r="R99" t="s">
        <v>441</v>
      </c>
      <c r="S99" t="s">
        <v>153</v>
      </c>
      <c r="T99" s="169">
        <v>27.464239120483398</v>
      </c>
      <c r="V99" s="186" t="s">
        <v>433</v>
      </c>
      <c r="W99" s="169">
        <f t="shared" si="36"/>
        <v>17.731884002685547</v>
      </c>
      <c r="X99" s="104">
        <f t="shared" si="10"/>
        <v>4.940901337477265</v>
      </c>
      <c r="Y99" s="104">
        <f t="shared" si="79"/>
        <v>87277.307027841263</v>
      </c>
      <c r="AB99">
        <f t="shared" si="92"/>
        <v>164.30470428608405</v>
      </c>
      <c r="AC99">
        <f t="shared" ref="AC99" si="95">AVERAGE(AB98:AB100)</f>
        <v>148.74480421671674</v>
      </c>
      <c r="AD99">
        <f t="shared" ref="AD99" si="96">STDEV(AB98:AB100)</f>
        <v>15.035018714681168</v>
      </c>
      <c r="AG99" s="87"/>
    </row>
    <row r="100" spans="5:33" ht="16">
      <c r="E100" s="169"/>
      <c r="P100">
        <v>44</v>
      </c>
      <c r="Q100" t="s">
        <v>452</v>
      </c>
      <c r="R100" t="s">
        <v>441</v>
      </c>
      <c r="S100" t="s">
        <v>153</v>
      </c>
      <c r="T100" s="169">
        <v>27.509243011474609</v>
      </c>
      <c r="V100" s="186" t="s">
        <v>433</v>
      </c>
      <c r="W100" s="169">
        <f t="shared" si="36"/>
        <v>17.926698684692383</v>
      </c>
      <c r="X100" s="104">
        <f t="shared" si="10"/>
        <v>4.880268071991166</v>
      </c>
      <c r="Y100" s="104">
        <f t="shared" si="79"/>
        <v>75904.595808077342</v>
      </c>
      <c r="AB100">
        <f t="shared" si="92"/>
        <v>147.63335627202974</v>
      </c>
      <c r="AC100">
        <f t="shared" ref="AC100" si="97">AVERAGE(AB98:AB100)</f>
        <v>148.74480421671674</v>
      </c>
      <c r="AD100">
        <f t="shared" ref="AD100" si="98">STDEV(AB98:AB100)</f>
        <v>15.035018714681168</v>
      </c>
      <c r="AG100" s="87"/>
    </row>
    <row r="101" spans="5:33" ht="16">
      <c r="P101">
        <v>68</v>
      </c>
      <c r="Q101" t="s">
        <v>306</v>
      </c>
      <c r="R101" t="s">
        <v>458</v>
      </c>
      <c r="S101" t="s">
        <v>153</v>
      </c>
      <c r="T101" s="169">
        <v>29.510751724243164</v>
      </c>
      <c r="V101" s="186" t="s">
        <v>434</v>
      </c>
      <c r="W101" s="169">
        <f t="shared" si="36"/>
        <v>19.281473159790039</v>
      </c>
      <c r="X101" s="104">
        <f t="shared" si="10"/>
        <v>4.4586140181170117</v>
      </c>
      <c r="Y101" s="104">
        <f t="shared" si="79"/>
        <v>28748.42245330181</v>
      </c>
      <c r="AB101">
        <f t="shared" si="92"/>
        <v>238.57734414288313</v>
      </c>
      <c r="AC101">
        <f t="shared" ref="AC101" si="99">AVERAGE(AB101:AB103)</f>
        <v>275.71828751457701</v>
      </c>
      <c r="AD101">
        <f t="shared" ref="AD101" si="100">STDEV(AB101:AB103)</f>
        <v>41.489499026834828</v>
      </c>
      <c r="AG101" s="87"/>
    </row>
    <row r="102" spans="5:33" ht="16">
      <c r="P102">
        <v>69</v>
      </c>
      <c r="Q102" t="s">
        <v>307</v>
      </c>
      <c r="R102" t="s">
        <v>458</v>
      </c>
      <c r="S102" t="s">
        <v>153</v>
      </c>
      <c r="T102" s="169">
        <v>29.796981811523438</v>
      </c>
      <c r="V102" s="186" t="s">
        <v>434</v>
      </c>
      <c r="W102" s="169">
        <f t="shared" si="36"/>
        <v>19.159109115600586</v>
      </c>
      <c r="X102" s="104">
        <f t="shared" si="10"/>
        <v>4.4966980654837885</v>
      </c>
      <c r="Y102" s="104">
        <f t="shared" si="79"/>
        <v>31383.260770786623</v>
      </c>
      <c r="AB102">
        <f t="shared" si="92"/>
        <v>320.49546203754596</v>
      </c>
      <c r="AC102">
        <f t="shared" ref="AC102" si="101">AVERAGE(AB101:AB103)</f>
        <v>275.71828751457701</v>
      </c>
      <c r="AD102">
        <f t="shared" ref="AD102" si="102">STDEV(AB101:AB103)</f>
        <v>41.489499026834828</v>
      </c>
      <c r="AG102" s="87"/>
    </row>
    <row r="103" spans="5:33" ht="16">
      <c r="P103">
        <v>92</v>
      </c>
      <c r="Q103" t="s">
        <v>469</v>
      </c>
      <c r="R103" t="s">
        <v>458</v>
      </c>
      <c r="S103" t="s">
        <v>153</v>
      </c>
      <c r="T103" s="169">
        <v>29.635166168212891</v>
      </c>
      <c r="V103" s="186" t="s">
        <v>434</v>
      </c>
      <c r="W103" s="169">
        <f t="shared" si="36"/>
        <v>19.24461555480957</v>
      </c>
      <c r="X103" s="104">
        <f t="shared" si="10"/>
        <v>4.4700854171149791</v>
      </c>
      <c r="Y103" s="104">
        <f t="shared" si="79"/>
        <v>29517.897281001249</v>
      </c>
      <c r="AB103">
        <f t="shared" si="92"/>
        <v>268.08205636330194</v>
      </c>
      <c r="AC103">
        <f t="shared" ref="AC103" si="103">AVERAGE(AB101:AB103)</f>
        <v>275.71828751457701</v>
      </c>
      <c r="AD103">
        <f t="shared" ref="AD103" si="104">STDEV(AB101:AB103)</f>
        <v>41.489499026834828</v>
      </c>
      <c r="AG103" s="87"/>
    </row>
    <row r="104" spans="5:33" ht="16">
      <c r="P104">
        <v>116</v>
      </c>
      <c r="Q104" t="s">
        <v>322</v>
      </c>
      <c r="R104" t="s">
        <v>475</v>
      </c>
      <c r="S104" t="s">
        <v>153</v>
      </c>
      <c r="T104" s="169">
        <v>27.982589721679688</v>
      </c>
      <c r="V104" s="186" t="s">
        <v>435</v>
      </c>
      <c r="W104" s="169">
        <f t="shared" si="36"/>
        <v>18.417133331298828</v>
      </c>
      <c r="X104" s="104">
        <f t="shared" si="10"/>
        <v>4.7276273478684008</v>
      </c>
      <c r="Y104" s="104">
        <f t="shared" si="79"/>
        <v>53410.586610535778</v>
      </c>
      <c r="AB104">
        <f t="shared" si="92"/>
        <v>146.40602385263392</v>
      </c>
      <c r="AC104">
        <f t="shared" ref="AC104" si="105">AVERAGE(AB104:AB106)</f>
        <v>165.36117471836224</v>
      </c>
      <c r="AD104">
        <f t="shared" ref="AD104" si="106">STDEV(AB104:AB106)</f>
        <v>27.367216520730487</v>
      </c>
      <c r="AG104" s="87"/>
    </row>
    <row r="105" spans="5:33" ht="16">
      <c r="P105">
        <v>117</v>
      </c>
      <c r="Q105" t="s">
        <v>323</v>
      </c>
      <c r="R105" t="s">
        <v>475</v>
      </c>
      <c r="S105" t="s">
        <v>153</v>
      </c>
      <c r="T105" s="169">
        <v>28.190944671630859</v>
      </c>
      <c r="V105" s="186" t="s">
        <v>435</v>
      </c>
      <c r="W105" s="169">
        <f t="shared" si="36"/>
        <v>18.215574264526367</v>
      </c>
      <c r="X105" s="104">
        <f t="shared" si="10"/>
        <v>4.790359706029764</v>
      </c>
      <c r="Y105" s="104">
        <f t="shared" si="79"/>
        <v>61710.591053087097</v>
      </c>
      <c r="AB105">
        <f t="shared" si="92"/>
        <v>196.73603838140795</v>
      </c>
      <c r="AC105">
        <f t="shared" ref="AC105" si="107">AVERAGE(AB104:AB106)</f>
        <v>165.36117471836224</v>
      </c>
      <c r="AD105">
        <f t="shared" ref="AD105" si="108">STDEV(AB104:AB106)</f>
        <v>27.367216520730487</v>
      </c>
      <c r="AG105" s="87"/>
    </row>
    <row r="106" spans="5:33" ht="16">
      <c r="P106">
        <v>140</v>
      </c>
      <c r="Q106" t="s">
        <v>484</v>
      </c>
      <c r="R106" t="s">
        <v>475</v>
      </c>
      <c r="S106" t="s">
        <v>153</v>
      </c>
      <c r="T106" s="169">
        <v>28.109643936157227</v>
      </c>
      <c r="V106" s="186" t="s">
        <v>435</v>
      </c>
      <c r="W106" s="169">
        <f t="shared" si="36"/>
        <v>18.484708786010742</v>
      </c>
      <c r="X106" s="104">
        <f t="shared" si="10"/>
        <v>4.7065954603141167</v>
      </c>
      <c r="Y106" s="104">
        <f t="shared" si="79"/>
        <v>50885.665684300693</v>
      </c>
      <c r="AB106">
        <f t="shared" si="92"/>
        <v>152.94146192104486</v>
      </c>
      <c r="AC106">
        <f t="shared" ref="AC106" si="109">AVERAGE(AB104:AB106)</f>
        <v>165.36117471836224</v>
      </c>
      <c r="AD106">
        <f t="shared" ref="AD106" si="110">STDEV(AB104:AB106)</f>
        <v>27.367216520730487</v>
      </c>
      <c r="AG106" s="87"/>
    </row>
    <row r="107" spans="5:33" ht="16">
      <c r="P107">
        <v>164</v>
      </c>
      <c r="Q107" t="s">
        <v>336</v>
      </c>
      <c r="R107" t="s">
        <v>489</v>
      </c>
      <c r="S107" t="s">
        <v>153</v>
      </c>
      <c r="T107" s="169">
        <v>27.918487548828125</v>
      </c>
      <c r="V107" s="186" t="s">
        <v>436</v>
      </c>
      <c r="W107" s="169">
        <f t="shared" si="36"/>
        <v>18.451410293579102</v>
      </c>
      <c r="X107" s="104">
        <f t="shared" si="10"/>
        <v>4.7169591367634292</v>
      </c>
      <c r="Y107" s="104">
        <f t="shared" si="79"/>
        <v>52114.567363917638</v>
      </c>
      <c r="AB107">
        <f t="shared" si="92"/>
        <v>136.36741503432708</v>
      </c>
      <c r="AC107">
        <f t="shared" ref="AC107" si="111">AVERAGE(AB107:AB109)</f>
        <v>156.30142536655504</v>
      </c>
      <c r="AD107">
        <f t="shared" ref="AD107" si="112">STDEV(AB107:AB109)</f>
        <v>29.158200905028707</v>
      </c>
      <c r="AG107" s="87"/>
    </row>
    <row r="108" spans="5:33" ht="16">
      <c r="P108">
        <v>165</v>
      </c>
      <c r="Q108" t="s">
        <v>337</v>
      </c>
      <c r="R108" t="s">
        <v>489</v>
      </c>
      <c r="S108" t="s">
        <v>153</v>
      </c>
      <c r="T108" s="169">
        <v>27.917257308959961</v>
      </c>
      <c r="V108" s="186" t="s">
        <v>436</v>
      </c>
      <c r="W108" s="169">
        <f t="shared" si="36"/>
        <v>18.386142730712891</v>
      </c>
      <c r="X108" s="104">
        <f t="shared" si="10"/>
        <v>4.7372727262020256</v>
      </c>
      <c r="Y108" s="104">
        <f t="shared" si="79"/>
        <v>54610.069117400431</v>
      </c>
      <c r="AB108">
        <f t="shared" si="92"/>
        <v>142.76998156100325</v>
      </c>
      <c r="AC108">
        <f>AVERAGE(AB107:AB109)</f>
        <v>156.30142536655504</v>
      </c>
      <c r="AD108">
        <f t="shared" ref="AD108" si="113">STDEV(AB107:AB109)</f>
        <v>29.158200905028707</v>
      </c>
      <c r="AG108" s="87"/>
    </row>
    <row r="109" spans="5:33" ht="16">
      <c r="P109">
        <v>188</v>
      </c>
      <c r="Q109" t="s">
        <v>498</v>
      </c>
      <c r="R109" t="s">
        <v>489</v>
      </c>
      <c r="S109" t="s">
        <v>153</v>
      </c>
      <c r="T109" s="169">
        <v>28.058523178100586</v>
      </c>
      <c r="V109" s="186" t="s">
        <v>436</v>
      </c>
      <c r="W109" s="169">
        <f t="shared" si="36"/>
        <v>18.1319580078125</v>
      </c>
      <c r="X109" s="104">
        <f t="shared" si="10"/>
        <v>4.8163840623054774</v>
      </c>
      <c r="Y109" s="104">
        <f t="shared" si="79"/>
        <v>65521.534854886158</v>
      </c>
      <c r="AB109">
        <f t="shared" si="92"/>
        <v>189.76687950433484</v>
      </c>
      <c r="AC109">
        <f t="shared" ref="AC109" si="114">AVERAGE(AB107:AB109)</f>
        <v>156.30142536655504</v>
      </c>
      <c r="AD109">
        <f t="shared" ref="AD109" si="115">STDEV(AB107:AB109)</f>
        <v>29.158200905028707</v>
      </c>
      <c r="AG109" s="87"/>
    </row>
    <row r="110" spans="5:33" ht="16">
      <c r="P110">
        <v>212</v>
      </c>
      <c r="Q110" t="s">
        <v>350</v>
      </c>
      <c r="R110" t="s">
        <v>503</v>
      </c>
      <c r="S110" t="s">
        <v>153</v>
      </c>
      <c r="T110" s="169">
        <v>28.789052963256836</v>
      </c>
      <c r="V110" s="186" t="s">
        <v>400</v>
      </c>
      <c r="W110" s="169">
        <f t="shared" si="36"/>
        <v>19.477619171142578</v>
      </c>
      <c r="X110" s="104">
        <f t="shared" ref="X110:X127" si="116">((W110-$I$52)/$I$51)</f>
        <v>4.3975663955360789</v>
      </c>
      <c r="Y110" s="104">
        <f t="shared" ref="Y110:Y127" si="117">10^X110</f>
        <v>24978.502347348443</v>
      </c>
      <c r="AB110">
        <f t="shared" ref="AB110:AB112" si="118">Y110/Y256</f>
        <v>122.85199658501448</v>
      </c>
      <c r="AC110">
        <f>AVERAGE(AB110:AB112)</f>
        <v>128.6478769548132</v>
      </c>
      <c r="AD110">
        <f>STDEV(AB110:AB112)</f>
        <v>11.909893122946075</v>
      </c>
      <c r="AG110" s="87"/>
    </row>
    <row r="111" spans="5:33" ht="16">
      <c r="P111">
        <v>213</v>
      </c>
      <c r="Q111" t="s">
        <v>351</v>
      </c>
      <c r="R111" t="s">
        <v>503</v>
      </c>
      <c r="S111" t="s">
        <v>153</v>
      </c>
      <c r="T111" s="169">
        <v>28.614051818847656</v>
      </c>
      <c r="V111" s="186" t="s">
        <v>400</v>
      </c>
      <c r="W111" s="169">
        <f t="shared" si="36"/>
        <v>19.324743270874023</v>
      </c>
      <c r="X111" s="104">
        <f t="shared" si="116"/>
        <v>4.4451468189000858</v>
      </c>
      <c r="Y111" s="104">
        <f t="shared" si="117"/>
        <v>27870.632123663363</v>
      </c>
      <c r="AB111">
        <f t="shared" si="118"/>
        <v>120.74529019635307</v>
      </c>
      <c r="AC111">
        <f>AVERAGE(AB110:AB112)</f>
        <v>128.6478769548132</v>
      </c>
      <c r="AD111">
        <f>STDEV(AB110:AB112)</f>
        <v>11.909893122946075</v>
      </c>
      <c r="AG111" s="87"/>
    </row>
    <row r="112" spans="5:33" ht="16">
      <c r="P112">
        <v>236</v>
      </c>
      <c r="Q112" t="s">
        <v>513</v>
      </c>
      <c r="R112" t="s">
        <v>503</v>
      </c>
      <c r="S112" t="s">
        <v>153</v>
      </c>
      <c r="T112" s="169">
        <v>28.756338119506836</v>
      </c>
      <c r="V112" s="186" t="s">
        <v>400</v>
      </c>
      <c r="W112" s="169">
        <f t="shared" si="36"/>
        <v>19.239011764526367</v>
      </c>
      <c r="X112" s="104">
        <f t="shared" si="116"/>
        <v>4.4718295161760446</v>
      </c>
      <c r="Y112" s="104">
        <f t="shared" si="117"/>
        <v>29636.677629587692</v>
      </c>
      <c r="AB112">
        <f t="shared" si="118"/>
        <v>142.34634408307207</v>
      </c>
      <c r="AC112">
        <f>AVERAGE(AB110:AB112)</f>
        <v>128.6478769548132</v>
      </c>
      <c r="AD112">
        <f>STDEV(AB110:AB112)</f>
        <v>11.909893122946075</v>
      </c>
      <c r="AG112" s="87"/>
    </row>
    <row r="113" spans="16:33" ht="16">
      <c r="P113">
        <v>260</v>
      </c>
      <c r="Q113" t="s">
        <v>364</v>
      </c>
      <c r="R113" t="s">
        <v>518</v>
      </c>
      <c r="S113" t="s">
        <v>153</v>
      </c>
      <c r="T113" s="169">
        <v>28.640705108642578</v>
      </c>
      <c r="V113" s="186" t="s">
        <v>401</v>
      </c>
      <c r="W113" s="169">
        <f t="shared" si="36"/>
        <v>19.22309684753418</v>
      </c>
      <c r="X113" s="104">
        <f t="shared" si="116"/>
        <v>4.4767828050002549</v>
      </c>
      <c r="Y113" s="104">
        <f t="shared" si="117"/>
        <v>29976.629829119254</v>
      </c>
      <c r="AB113">
        <f>Y113/Y259</f>
        <v>132.40273568306057</v>
      </c>
      <c r="AC113">
        <f t="shared" ref="AC113" si="119">AVERAGE(AB113:AB115)</f>
        <v>155.486547255354</v>
      </c>
      <c r="AD113">
        <f t="shared" ref="AD113" si="120">STDEV(AB113:AB115)</f>
        <v>46.535820743324038</v>
      </c>
      <c r="AG113" s="87"/>
    </row>
    <row r="114" spans="16:33" ht="16">
      <c r="P114">
        <v>261</v>
      </c>
      <c r="Q114" t="s">
        <v>365</v>
      </c>
      <c r="R114" t="s">
        <v>518</v>
      </c>
      <c r="S114" t="s">
        <v>153</v>
      </c>
      <c r="T114" s="169">
        <v>28.641969680786133</v>
      </c>
      <c r="V114" s="186" t="s">
        <v>401</v>
      </c>
      <c r="W114" s="169">
        <f t="shared" si="36"/>
        <v>18.587057113647461</v>
      </c>
      <c r="X114" s="104">
        <f t="shared" si="116"/>
        <v>4.6747410166052097</v>
      </c>
      <c r="Y114" s="104">
        <f t="shared" si="117"/>
        <v>47286.918816633333</v>
      </c>
      <c r="AB114">
        <f>Y114/Y260</f>
        <v>209.05149249280555</v>
      </c>
      <c r="AC114">
        <f>AVERAGE(AB113:AB115)</f>
        <v>155.486547255354</v>
      </c>
      <c r="AD114">
        <f t="shared" ref="AD114" si="121">STDEV(AB113:AB115)</f>
        <v>46.535820743324038</v>
      </c>
      <c r="AG114" s="87"/>
    </row>
    <row r="115" spans="16:33" ht="16">
      <c r="P115">
        <v>284</v>
      </c>
      <c r="Q115" t="s">
        <v>528</v>
      </c>
      <c r="R115" t="s">
        <v>518</v>
      </c>
      <c r="S115" t="s">
        <v>153</v>
      </c>
      <c r="T115" s="169">
        <v>28.380636215209961</v>
      </c>
      <c r="V115" s="186" t="s">
        <v>401</v>
      </c>
      <c r="W115" s="169">
        <f t="shared" si="36"/>
        <v>19.040262222290039</v>
      </c>
      <c r="X115" s="104">
        <f t="shared" si="116"/>
        <v>4.5336874502676503</v>
      </c>
      <c r="Y115" s="104">
        <f t="shared" si="117"/>
        <v>34173.341790228937</v>
      </c>
      <c r="AB115">
        <f>Y115/Y261</f>
        <v>125.00541359019586</v>
      </c>
      <c r="AC115">
        <f t="shared" ref="AC115" si="122">AVERAGE(AB113:AB115)</f>
        <v>155.486547255354</v>
      </c>
      <c r="AD115">
        <f t="shared" ref="AD115" si="123">STDEV(AB113:AB115)</f>
        <v>46.535820743324038</v>
      </c>
      <c r="AG115" s="87"/>
    </row>
    <row r="116" spans="16:33" ht="16">
      <c r="P116">
        <v>308</v>
      </c>
      <c r="Q116" t="s">
        <v>378</v>
      </c>
      <c r="R116" t="s">
        <v>533</v>
      </c>
      <c r="S116" t="s">
        <v>153</v>
      </c>
      <c r="T116" s="169">
        <v>28.705581665039062</v>
      </c>
      <c r="V116" s="186" t="s">
        <v>584</v>
      </c>
      <c r="W116" s="169">
        <f t="shared" si="36"/>
        <v>19.049060821533203</v>
      </c>
      <c r="X116" s="104">
        <f t="shared" si="116"/>
        <v>4.5309490129059435</v>
      </c>
      <c r="Y116" s="104">
        <f t="shared" si="117"/>
        <v>33958.54022029609</v>
      </c>
      <c r="AB116">
        <f t="shared" ref="AB116:AB127" si="124">Y116/Y262</f>
        <v>157.21250161969328</v>
      </c>
      <c r="AC116">
        <f t="shared" ref="AC116" si="125">AVERAGE(AB116:AB118)</f>
        <v>186.33303828792575</v>
      </c>
      <c r="AD116">
        <f t="shared" ref="AD116" si="126">STDEV(AB116:AB118)</f>
        <v>55.692525110791635</v>
      </c>
      <c r="AG116" s="87"/>
    </row>
    <row r="117" spans="16:33" ht="16">
      <c r="P117">
        <v>309</v>
      </c>
      <c r="Q117" t="s">
        <v>379</v>
      </c>
      <c r="R117" t="s">
        <v>533</v>
      </c>
      <c r="S117" t="s">
        <v>153</v>
      </c>
      <c r="T117" s="169">
        <v>28.461700439453125</v>
      </c>
      <c r="V117" s="186" t="s">
        <v>584</v>
      </c>
      <c r="W117" s="169">
        <f t="shared" si="36"/>
        <v>18.152050018310547</v>
      </c>
      <c r="X117" s="104">
        <f t="shared" si="116"/>
        <v>4.8101307132553535</v>
      </c>
      <c r="Y117" s="104">
        <f t="shared" si="117"/>
        <v>64584.858625428998</v>
      </c>
      <c r="AB117">
        <f t="shared" si="124"/>
        <v>250.54864985247133</v>
      </c>
      <c r="AC117">
        <f t="shared" ref="AC117" si="127">AVERAGE(AB116:AB118)</f>
        <v>186.33303828792575</v>
      </c>
      <c r="AD117">
        <f t="shared" ref="AD117" si="128">STDEV(AB116:AB118)</f>
        <v>55.692525110791635</v>
      </c>
      <c r="AG117" s="87"/>
    </row>
    <row r="118" spans="16:33" ht="16">
      <c r="P118">
        <v>332</v>
      </c>
      <c r="Q118" t="s">
        <v>543</v>
      </c>
      <c r="R118" t="s">
        <v>533</v>
      </c>
      <c r="S118" t="s">
        <v>153</v>
      </c>
      <c r="T118" s="169">
        <v>28.536027908325195</v>
      </c>
      <c r="V118" s="186" t="s">
        <v>584</v>
      </c>
      <c r="W118" s="169">
        <f t="shared" si="36"/>
        <v>18.931621551513672</v>
      </c>
      <c r="X118" s="104">
        <f t="shared" si="116"/>
        <v>4.5675002952027164</v>
      </c>
      <c r="Y118" s="104">
        <f t="shared" si="117"/>
        <v>36940.289545219763</v>
      </c>
      <c r="AB118">
        <f t="shared" si="124"/>
        <v>151.2379633916126</v>
      </c>
      <c r="AC118">
        <f t="shared" ref="AC118" si="129">AVERAGE(AB116:AB118)</f>
        <v>186.33303828792575</v>
      </c>
      <c r="AD118">
        <f t="shared" ref="AD118" si="130">STDEV(AB116:AB118)</f>
        <v>55.692525110791635</v>
      </c>
      <c r="AG118" s="87"/>
    </row>
    <row r="119" spans="16:33" ht="32">
      <c r="P119">
        <v>356</v>
      </c>
      <c r="Q119" t="s">
        <v>392</v>
      </c>
      <c r="R119" t="s">
        <v>548</v>
      </c>
      <c r="S119" t="s">
        <v>153</v>
      </c>
      <c r="T119" s="169">
        <v>27.693723678588867</v>
      </c>
      <c r="V119" s="186" t="s">
        <v>585</v>
      </c>
      <c r="W119" s="169">
        <f t="shared" si="36"/>
        <v>18.334829330444336</v>
      </c>
      <c r="X119" s="104">
        <f t="shared" si="116"/>
        <v>4.7532432833973433</v>
      </c>
      <c r="Y119" s="104">
        <f t="shared" si="117"/>
        <v>56655.657423342673</v>
      </c>
      <c r="AB119">
        <f t="shared" si="124"/>
        <v>125.96109105114272</v>
      </c>
      <c r="AC119">
        <f t="shared" ref="AC119" si="131">AVERAGE(AB119:AB121)</f>
        <v>158.52269193991003</v>
      </c>
      <c r="AD119">
        <f t="shared" ref="AD119" si="132">STDEV(AB119:AB121)</f>
        <v>74.918793951697836</v>
      </c>
      <c r="AG119" s="87"/>
    </row>
    <row r="120" spans="16:33" ht="32">
      <c r="P120">
        <v>357</v>
      </c>
      <c r="Q120" t="s">
        <v>393</v>
      </c>
      <c r="R120" t="s">
        <v>548</v>
      </c>
      <c r="S120" t="s">
        <v>153</v>
      </c>
      <c r="T120" s="169">
        <v>27.775720596313477</v>
      </c>
      <c r="V120" s="186" t="s">
        <v>585</v>
      </c>
      <c r="W120" s="169">
        <f t="shared" si="36"/>
        <v>17.493928909301758</v>
      </c>
      <c r="X120" s="104">
        <f t="shared" si="116"/>
        <v>5.0149614350134586</v>
      </c>
      <c r="Y120" s="104">
        <f t="shared" si="117"/>
        <v>103505.02510023091</v>
      </c>
      <c r="AB120">
        <f t="shared" si="124"/>
        <v>244.21265819002448</v>
      </c>
      <c r="AC120">
        <f t="shared" ref="AC120" si="133">AVERAGE(AB119:AB121)</f>
        <v>158.52269193991003</v>
      </c>
      <c r="AD120">
        <f t="shared" ref="AD120" si="134">STDEV(AB119:AB121)</f>
        <v>74.918793951697836</v>
      </c>
      <c r="AG120" s="87"/>
    </row>
    <row r="121" spans="16:33" ht="32">
      <c r="P121">
        <v>380</v>
      </c>
      <c r="Q121" t="s">
        <v>557</v>
      </c>
      <c r="R121" t="s">
        <v>548</v>
      </c>
      <c r="S121" t="s">
        <v>153</v>
      </c>
      <c r="T121" s="169">
        <v>27.551717758178711</v>
      </c>
      <c r="V121" s="186" t="s">
        <v>585</v>
      </c>
      <c r="W121" s="169">
        <f t="shared" si="36"/>
        <v>18.439939498901367</v>
      </c>
      <c r="X121" s="104">
        <f t="shared" si="116"/>
        <v>4.7205292564888364</v>
      </c>
      <c r="Y121" s="104">
        <f t="shared" si="117"/>
        <v>52544.741097433463</v>
      </c>
      <c r="AB121">
        <f t="shared" si="124"/>
        <v>105.39432657856284</v>
      </c>
      <c r="AC121">
        <f t="shared" ref="AC121" si="135">AVERAGE(AB119:AB121)</f>
        <v>158.52269193991003</v>
      </c>
      <c r="AD121">
        <f t="shared" ref="AD121" si="136">STDEV(AB119:AB121)</f>
        <v>74.918793951697836</v>
      </c>
      <c r="AG121" s="87"/>
    </row>
    <row r="122" spans="16:33" ht="16">
      <c r="P122">
        <v>22</v>
      </c>
      <c r="Q122" t="s">
        <v>298</v>
      </c>
      <c r="R122" t="s">
        <v>442</v>
      </c>
      <c r="S122" t="s">
        <v>153</v>
      </c>
      <c r="T122" s="169">
        <v>27.228267669677734</v>
      </c>
      <c r="V122" s="186" t="s">
        <v>400</v>
      </c>
      <c r="W122" s="169">
        <f t="shared" si="36"/>
        <v>18.087459564208984</v>
      </c>
      <c r="X122" s="104">
        <f t="shared" si="116"/>
        <v>4.8302335623376953</v>
      </c>
      <c r="Y122" s="104">
        <f t="shared" si="117"/>
        <v>67644.666868192959</v>
      </c>
      <c r="AB122">
        <f t="shared" si="124"/>
        <v>107.32369149767212</v>
      </c>
      <c r="AC122">
        <f t="shared" ref="AC122" si="137">AVERAGE(AB122:AB124)</f>
        <v>131.20397153044794</v>
      </c>
      <c r="AD122">
        <f t="shared" ref="AD122" si="138">STDEV(AB122:AB124)</f>
        <v>22.290536448349062</v>
      </c>
      <c r="AG122" s="87"/>
    </row>
    <row r="123" spans="16:33" ht="16">
      <c r="P123">
        <v>45</v>
      </c>
      <c r="Q123" t="s">
        <v>301</v>
      </c>
      <c r="R123" t="s">
        <v>442</v>
      </c>
      <c r="S123" t="s">
        <v>153</v>
      </c>
      <c r="T123" s="169">
        <v>27.969160079956055</v>
      </c>
      <c r="V123" s="186" t="s">
        <v>400</v>
      </c>
      <c r="W123" s="169">
        <f t="shared" si="36"/>
        <v>18.518512725830078</v>
      </c>
      <c r="X123" s="104">
        <f t="shared" si="116"/>
        <v>4.696074470641121</v>
      </c>
      <c r="Y123" s="104">
        <f t="shared" si="117"/>
        <v>49667.748191398896</v>
      </c>
      <c r="AB123">
        <f t="shared" si="124"/>
        <v>134.82743045866539</v>
      </c>
      <c r="AC123">
        <f t="shared" ref="AC123" si="139">AVERAGE(AB122:AB124)</f>
        <v>131.20397153044794</v>
      </c>
      <c r="AD123">
        <f t="shared" ref="AD123" si="140">STDEV(AB122:AB124)</f>
        <v>22.290536448349062</v>
      </c>
      <c r="AG123" s="87"/>
    </row>
    <row r="124" spans="16:33" ht="16">
      <c r="P124">
        <v>46</v>
      </c>
      <c r="Q124" t="s">
        <v>453</v>
      </c>
      <c r="R124" t="s">
        <v>442</v>
      </c>
      <c r="S124" t="s">
        <v>153</v>
      </c>
      <c r="T124" s="169">
        <v>27.719200134277344</v>
      </c>
      <c r="V124" s="186" t="s">
        <v>400</v>
      </c>
      <c r="W124" s="169">
        <f t="shared" si="36"/>
        <v>18.103353500366211</v>
      </c>
      <c r="X124" s="104">
        <f t="shared" si="116"/>
        <v>4.825286803496355</v>
      </c>
      <c r="Y124" s="104">
        <f t="shared" si="117"/>
        <v>66878.543061354241</v>
      </c>
      <c r="AB124">
        <f>Y124/Y270</f>
        <v>151.46079263500638</v>
      </c>
      <c r="AC124">
        <f t="shared" ref="AC124" si="141">AVERAGE(AB122:AB124)</f>
        <v>131.20397153044794</v>
      </c>
      <c r="AD124">
        <f t="shared" ref="AD124" si="142">STDEV(AB122:AB124)</f>
        <v>22.290536448349062</v>
      </c>
      <c r="AG124" s="87"/>
    </row>
    <row r="125" spans="16:33" ht="16">
      <c r="P125">
        <v>70</v>
      </c>
      <c r="Q125" t="s">
        <v>308</v>
      </c>
      <c r="R125" t="s">
        <v>459</v>
      </c>
      <c r="S125" t="s">
        <v>153</v>
      </c>
      <c r="T125" s="169">
        <v>28.118553161621094</v>
      </c>
      <c r="V125" s="186" t="s">
        <v>401</v>
      </c>
      <c r="W125" s="169">
        <f t="shared" si="36"/>
        <v>18.275138854980469</v>
      </c>
      <c r="X125" s="104">
        <f t="shared" si="116"/>
        <v>4.7718210846621627</v>
      </c>
      <c r="Y125" s="104">
        <f t="shared" si="117"/>
        <v>59131.798002878219</v>
      </c>
      <c r="AB125">
        <f t="shared" si="124"/>
        <v>178.87744858714851</v>
      </c>
      <c r="AC125">
        <f t="shared" ref="AC125" si="143">AVERAGE(AB125:AB127)</f>
        <v>195.21269062308284</v>
      </c>
      <c r="AD125">
        <f t="shared" ref="AD125" si="144">STDEV(AB125:AB127)</f>
        <v>76.932828233664594</v>
      </c>
      <c r="AG125" s="87"/>
    </row>
    <row r="126" spans="16:33" ht="16">
      <c r="P126">
        <v>93</v>
      </c>
      <c r="Q126" t="s">
        <v>313</v>
      </c>
      <c r="R126" t="s">
        <v>459</v>
      </c>
      <c r="S126" t="s">
        <v>153</v>
      </c>
      <c r="T126" s="169">
        <v>28.400562286376953</v>
      </c>
      <c r="V126" s="186" t="s">
        <v>401</v>
      </c>
      <c r="W126" s="169">
        <f t="shared" si="36"/>
        <v>17.940116882324219</v>
      </c>
      <c r="X126" s="104">
        <f t="shared" si="116"/>
        <v>4.8760918511284723</v>
      </c>
      <c r="Y126" s="104">
        <f t="shared" si="117"/>
        <v>75178.187534292461</v>
      </c>
      <c r="AB126">
        <f t="shared" si="124"/>
        <v>279.00127408368968</v>
      </c>
      <c r="AC126">
        <f t="shared" ref="AC126" si="145">AVERAGE(AB125:AB127)</f>
        <v>195.21269062308284</v>
      </c>
      <c r="AD126">
        <f t="shared" ref="AD126" si="146">STDEV(AB125:AB127)</f>
        <v>76.932828233664594</v>
      </c>
      <c r="AG126" s="87"/>
    </row>
    <row r="127" spans="16:33" ht="16">
      <c r="P127">
        <v>94</v>
      </c>
      <c r="Q127" t="s">
        <v>470</v>
      </c>
      <c r="R127" t="s">
        <v>459</v>
      </c>
      <c r="S127" t="s">
        <v>153</v>
      </c>
      <c r="T127" s="169">
        <v>28.247219085693359</v>
      </c>
      <c r="V127" s="186" t="s">
        <v>401</v>
      </c>
      <c r="W127" s="169">
        <f t="shared" si="36"/>
        <v>18.874904632568359</v>
      </c>
      <c r="X127" s="104">
        <f t="shared" si="116"/>
        <v>4.5851526198044317</v>
      </c>
      <c r="Y127" s="104">
        <f t="shared" si="117"/>
        <v>38472.695907326874</v>
      </c>
      <c r="AB127">
        <f t="shared" si="124"/>
        <v>127.75934919841033</v>
      </c>
      <c r="AC127">
        <f t="shared" ref="AC127" si="147">AVERAGE(AB125:AB127)</f>
        <v>195.21269062308284</v>
      </c>
      <c r="AD127">
        <f t="shared" ref="AD127" si="148">STDEV(AB125:AB127)</f>
        <v>76.932828233664594</v>
      </c>
      <c r="AG127" s="87"/>
    </row>
    <row r="128" spans="16:33">
      <c r="T128" s="169"/>
      <c r="V128" s="192"/>
      <c r="W128" s="169"/>
      <c r="X128" s="104"/>
      <c r="Y128" s="104"/>
      <c r="AG128" s="87"/>
    </row>
    <row r="129" spans="20:33">
      <c r="T129" s="169"/>
      <c r="V129" s="192"/>
      <c r="W129" s="169"/>
      <c r="X129" s="104"/>
      <c r="Y129" s="104"/>
      <c r="AG129" s="87"/>
    </row>
    <row r="130" spans="20:33">
      <c r="T130" s="169"/>
      <c r="V130" s="192"/>
      <c r="W130" s="169"/>
      <c r="X130" s="104"/>
      <c r="Y130" s="104"/>
      <c r="AG130" s="87"/>
    </row>
    <row r="131" spans="20:33">
      <c r="T131" s="169"/>
      <c r="V131" s="192"/>
      <c r="W131" s="169"/>
      <c r="X131" s="104"/>
      <c r="Y131" s="104"/>
      <c r="AG131" s="87"/>
    </row>
    <row r="132" spans="20:33">
      <c r="T132" s="169"/>
      <c r="V132" s="192"/>
      <c r="W132" s="169"/>
      <c r="X132" s="104"/>
      <c r="Y132" s="104"/>
      <c r="AG132" s="87"/>
    </row>
    <row r="133" spans="20:33">
      <c r="T133" s="169"/>
      <c r="V133" s="192"/>
      <c r="W133" s="169"/>
      <c r="X133" s="104"/>
      <c r="Y133" s="104"/>
      <c r="AG133" s="87"/>
    </row>
    <row r="134" spans="20:33">
      <c r="T134" s="169"/>
      <c r="V134" s="192"/>
      <c r="W134" s="169"/>
      <c r="X134" s="104"/>
      <c r="Y134" s="104"/>
      <c r="AG134" s="192"/>
    </row>
    <row r="135" spans="20:33">
      <c r="T135" s="169"/>
      <c r="V135" s="192"/>
      <c r="W135" s="169"/>
      <c r="X135" s="104"/>
      <c r="Y135" s="104"/>
      <c r="AG135" s="192"/>
    </row>
    <row r="136" spans="20:33">
      <c r="T136" s="169"/>
      <c r="V136" s="192"/>
      <c r="W136" s="169"/>
      <c r="X136" s="104"/>
      <c r="Y136" s="104"/>
      <c r="AG136" s="192"/>
    </row>
    <row r="137" spans="20:33">
      <c r="T137" s="169"/>
      <c r="V137" s="192"/>
      <c r="W137" s="169"/>
      <c r="X137" s="104"/>
      <c r="Y137" s="104"/>
      <c r="AG137" s="192"/>
    </row>
    <row r="138" spans="20:33">
      <c r="T138" s="169"/>
      <c r="V138" s="192"/>
      <c r="W138" s="169"/>
      <c r="X138" s="104"/>
      <c r="Y138" s="104"/>
      <c r="AG138" s="192"/>
    </row>
    <row r="139" spans="20:33">
      <c r="T139" s="169"/>
      <c r="V139" s="192"/>
      <c r="W139" s="169"/>
      <c r="X139" s="104"/>
      <c r="Y139" s="104"/>
      <c r="AG139" s="192"/>
    </row>
    <row r="140" spans="20:33">
      <c r="T140" s="169"/>
      <c r="V140" s="192"/>
      <c r="W140" s="169"/>
      <c r="X140" s="104"/>
      <c r="Y140" s="104"/>
      <c r="AG140" s="192"/>
    </row>
    <row r="141" spans="20:33">
      <c r="T141" s="169"/>
      <c r="V141" s="192"/>
      <c r="W141" s="169"/>
      <c r="X141" s="104"/>
      <c r="Y141" s="104"/>
      <c r="AG141" s="192"/>
    </row>
    <row r="142" spans="20:33">
      <c r="T142" s="169"/>
      <c r="V142" s="192"/>
      <c r="W142" s="169"/>
      <c r="X142" s="104"/>
      <c r="Y142" s="104"/>
      <c r="AG142" s="192"/>
    </row>
    <row r="143" spans="20:33">
      <c r="T143" s="169"/>
      <c r="V143" s="192"/>
      <c r="W143" s="169"/>
      <c r="X143" s="104"/>
      <c r="Y143" s="104"/>
      <c r="AG143" s="192"/>
    </row>
    <row r="144" spans="20:33">
      <c r="T144" s="169"/>
      <c r="V144" s="192"/>
      <c r="W144" s="169"/>
      <c r="X144" s="104"/>
      <c r="Y144" s="104"/>
      <c r="AG144" s="192"/>
    </row>
    <row r="145" spans="20:33">
      <c r="T145" s="169"/>
      <c r="V145" s="192"/>
      <c r="W145" s="169"/>
      <c r="X145" s="104"/>
      <c r="Y145" s="104"/>
      <c r="AG145" s="192"/>
    </row>
    <row r="146" spans="20:33">
      <c r="T146" s="169"/>
    </row>
    <row r="147" spans="20:33" ht="16" thickBot="1">
      <c r="T147" s="169"/>
      <c r="V147" t="s">
        <v>144</v>
      </c>
      <c r="W147" s="171" t="s">
        <v>247</v>
      </c>
      <c r="X147" s="171" t="s">
        <v>254</v>
      </c>
      <c r="Y147" s="171" t="s">
        <v>255</v>
      </c>
    </row>
    <row r="148" spans="20:33">
      <c r="T148" s="169"/>
      <c r="W148" s="169"/>
      <c r="X148" s="104"/>
      <c r="Y148" s="104"/>
    </row>
    <row r="149" spans="20:33">
      <c r="T149" s="169"/>
      <c r="W149" s="169"/>
      <c r="X149" s="104"/>
      <c r="Y149" s="104"/>
    </row>
    <row r="150" spans="20:33">
      <c r="T150" s="169"/>
      <c r="W150" s="169"/>
      <c r="X150" s="104"/>
      <c r="Y150" s="104"/>
    </row>
    <row r="151" spans="20:33">
      <c r="T151" s="169"/>
      <c r="W151" s="169"/>
      <c r="X151" s="104"/>
      <c r="Y151" s="104"/>
    </row>
    <row r="152" spans="20:33">
      <c r="T152" s="169"/>
      <c r="W152" s="169"/>
      <c r="X152" s="104"/>
      <c r="Y152" s="104"/>
    </row>
    <row r="153" spans="20:33">
      <c r="T153" s="169"/>
      <c r="W153" s="169"/>
      <c r="X153" s="104"/>
      <c r="Y153" s="104"/>
    </row>
    <row r="154" spans="20:33">
      <c r="T154" s="169"/>
      <c r="W154" s="169"/>
      <c r="X154" s="104"/>
      <c r="Y154" s="104"/>
    </row>
    <row r="155" spans="20:33">
      <c r="T155" s="169"/>
      <c r="W155" s="169"/>
      <c r="X155" s="104"/>
      <c r="Y155" s="104"/>
    </row>
    <row r="156" spans="20:33">
      <c r="T156" s="169"/>
      <c r="W156" s="169"/>
      <c r="X156" s="104"/>
      <c r="Y156" s="104"/>
    </row>
    <row r="157" spans="20:33">
      <c r="T157" s="169"/>
      <c r="W157" s="169"/>
      <c r="X157" s="104"/>
      <c r="Y157" s="104"/>
    </row>
    <row r="158" spans="20:33">
      <c r="T158" s="169"/>
      <c r="W158" s="169"/>
      <c r="X158" s="104"/>
      <c r="Y158" s="104"/>
    </row>
    <row r="159" spans="20:33">
      <c r="T159" s="169"/>
      <c r="W159" s="169"/>
      <c r="X159" s="104"/>
      <c r="Y159" s="104"/>
    </row>
    <row r="160" spans="20:33">
      <c r="T160" s="169"/>
      <c r="W160" s="169"/>
      <c r="X160" s="104"/>
      <c r="Y160" s="104"/>
    </row>
    <row r="161" spans="20:25">
      <c r="T161" s="169"/>
      <c r="W161" s="169"/>
      <c r="X161" s="104"/>
      <c r="Y161" s="104"/>
    </row>
    <row r="162" spans="20:25">
      <c r="T162" s="169"/>
      <c r="W162" s="169"/>
      <c r="X162" s="104"/>
      <c r="Y162" s="104"/>
    </row>
    <row r="163" spans="20:25">
      <c r="T163" s="169"/>
      <c r="W163" s="169"/>
      <c r="X163" s="104"/>
      <c r="Y163" s="104"/>
    </row>
    <row r="164" spans="20:25">
      <c r="T164" s="169"/>
      <c r="W164" s="169"/>
      <c r="X164" s="104"/>
      <c r="Y164" s="104"/>
    </row>
    <row r="165" spans="20:25">
      <c r="T165" s="169"/>
      <c r="W165" s="169"/>
      <c r="X165" s="104"/>
      <c r="Y165" s="104"/>
    </row>
    <row r="166" spans="20:25">
      <c r="T166" s="169"/>
      <c r="W166" s="169"/>
      <c r="X166" s="104"/>
      <c r="Y166" s="104"/>
    </row>
    <row r="167" spans="20:25">
      <c r="T167" s="169"/>
      <c r="W167" s="169"/>
      <c r="X167" s="104"/>
      <c r="Y167" s="104"/>
    </row>
    <row r="168" spans="20:25">
      <c r="T168" s="169"/>
      <c r="W168" s="169"/>
      <c r="X168" s="104"/>
      <c r="Y168" s="104"/>
    </row>
    <row r="169" spans="20:25">
      <c r="T169" s="169"/>
      <c r="W169" s="169"/>
      <c r="X169" s="104"/>
      <c r="Y169" s="104"/>
    </row>
    <row r="170" spans="20:25">
      <c r="T170" s="169"/>
      <c r="W170" s="169"/>
      <c r="X170" s="104"/>
      <c r="Y170" s="104"/>
    </row>
    <row r="171" spans="20:25">
      <c r="T171" s="169"/>
      <c r="W171" s="169"/>
      <c r="X171" s="104"/>
      <c r="Y171" s="104"/>
    </row>
    <row r="172" spans="20:25">
      <c r="T172" s="169"/>
      <c r="W172" s="169"/>
      <c r="X172" s="104"/>
      <c r="Y172" s="104"/>
    </row>
    <row r="173" spans="20:25">
      <c r="T173" s="169"/>
      <c r="W173" s="169"/>
      <c r="X173" s="104"/>
      <c r="Y173" s="104"/>
    </row>
    <row r="174" spans="20:25">
      <c r="T174" s="169"/>
      <c r="W174" s="169"/>
      <c r="X174" s="104"/>
      <c r="Y174" s="104"/>
    </row>
    <row r="175" spans="20:25">
      <c r="T175" s="169"/>
      <c r="W175" s="169"/>
      <c r="X175" s="104"/>
      <c r="Y175" s="104"/>
    </row>
    <row r="176" spans="20:25">
      <c r="T176" s="169"/>
      <c r="W176" s="169"/>
      <c r="X176" s="104"/>
      <c r="Y176" s="104"/>
    </row>
    <row r="177" spans="20:25">
      <c r="T177" s="169"/>
      <c r="W177" s="169"/>
      <c r="X177" s="104"/>
      <c r="Y177" s="104"/>
    </row>
    <row r="178" spans="20:25">
      <c r="T178" s="169"/>
      <c r="W178" s="169"/>
      <c r="X178" s="104"/>
      <c r="Y178" s="104"/>
    </row>
    <row r="179" spans="20:25">
      <c r="T179" s="169"/>
      <c r="W179" s="169"/>
      <c r="X179" s="104"/>
      <c r="Y179" s="104"/>
    </row>
    <row r="180" spans="20:25">
      <c r="T180" s="169"/>
      <c r="W180" s="169"/>
      <c r="X180" s="104"/>
      <c r="Y180" s="104"/>
    </row>
    <row r="181" spans="20:25">
      <c r="T181" s="169"/>
      <c r="W181" s="169"/>
      <c r="X181" s="104"/>
      <c r="Y181" s="104"/>
    </row>
    <row r="182" spans="20:25">
      <c r="T182" s="169"/>
      <c r="W182" s="169"/>
      <c r="X182" s="104"/>
      <c r="Y182" s="104"/>
    </row>
    <row r="183" spans="20:25">
      <c r="T183" s="169"/>
      <c r="W183" s="169"/>
      <c r="X183" s="104"/>
      <c r="Y183" s="104"/>
    </row>
    <row r="184" spans="20:25">
      <c r="T184" s="169"/>
      <c r="V184" s="216"/>
      <c r="W184" s="169"/>
      <c r="X184" s="104"/>
      <c r="Y184" s="104"/>
    </row>
    <row r="185" spans="20:25">
      <c r="T185" s="169"/>
      <c r="V185" s="216"/>
      <c r="W185" s="169"/>
      <c r="X185" s="104"/>
      <c r="Y185" s="104"/>
    </row>
    <row r="186" spans="20:25">
      <c r="T186" s="169"/>
      <c r="V186" s="216"/>
      <c r="W186" s="169"/>
      <c r="X186" s="104"/>
      <c r="Y186" s="104"/>
    </row>
    <row r="187" spans="20:25">
      <c r="T187" s="169"/>
      <c r="V187" s="216"/>
      <c r="W187" s="169"/>
      <c r="X187" s="104"/>
      <c r="Y187" s="104"/>
    </row>
    <row r="188" spans="20:25">
      <c r="T188" s="169"/>
      <c r="V188" s="216"/>
      <c r="W188" s="169"/>
      <c r="X188" s="104"/>
      <c r="Y188" s="104"/>
    </row>
    <row r="189" spans="20:25">
      <c r="T189" s="169"/>
      <c r="V189" s="216"/>
      <c r="W189" s="169"/>
      <c r="X189" s="104"/>
      <c r="Y189" s="104"/>
    </row>
    <row r="190" spans="20:25">
      <c r="T190" s="169"/>
      <c r="V190" s="216"/>
      <c r="W190" s="169"/>
      <c r="X190" s="104"/>
      <c r="Y190" s="104"/>
    </row>
    <row r="191" spans="20:25">
      <c r="T191" s="169"/>
      <c r="V191" s="216"/>
      <c r="W191" s="169"/>
      <c r="X191" s="104"/>
      <c r="Y191" s="104"/>
    </row>
    <row r="192" spans="20:25">
      <c r="T192" s="169"/>
      <c r="V192" s="216"/>
      <c r="W192" s="169"/>
      <c r="X192" s="104"/>
      <c r="Y192" s="104"/>
    </row>
    <row r="193" spans="16:25">
      <c r="T193" s="169"/>
      <c r="V193" s="216"/>
      <c r="W193" s="169"/>
      <c r="X193" s="104"/>
      <c r="Y193" s="104"/>
    </row>
    <row r="194" spans="16:25">
      <c r="T194" s="169"/>
      <c r="V194" s="216"/>
      <c r="W194" s="169"/>
      <c r="X194" s="104"/>
      <c r="Y194" s="104"/>
    </row>
    <row r="195" spans="16:25">
      <c r="T195" s="169"/>
      <c r="V195" s="216"/>
      <c r="W195" s="169"/>
      <c r="X195" s="104"/>
      <c r="Y195" s="104"/>
    </row>
    <row r="196" spans="16:25">
      <c r="T196" s="169"/>
      <c r="V196" s="216"/>
      <c r="W196" s="169"/>
      <c r="X196" s="104"/>
      <c r="Y196" s="104"/>
    </row>
    <row r="197" spans="16:25">
      <c r="T197" s="169"/>
      <c r="V197" s="216"/>
      <c r="W197" s="169"/>
      <c r="X197" s="104"/>
      <c r="Y197" s="104"/>
    </row>
    <row r="198" spans="16:25">
      <c r="T198" s="169"/>
      <c r="V198" s="216"/>
      <c r="W198" s="169"/>
      <c r="X198" s="104"/>
      <c r="Y198" s="104"/>
    </row>
    <row r="199" spans="16:25">
      <c r="T199" s="169"/>
      <c r="V199" s="216"/>
      <c r="W199" s="169"/>
      <c r="X199" s="104"/>
      <c r="Y199" s="104"/>
    </row>
    <row r="200" spans="16:25">
      <c r="P200">
        <v>103</v>
      </c>
      <c r="Q200" t="s">
        <v>191</v>
      </c>
      <c r="R200" t="s">
        <v>473</v>
      </c>
      <c r="S200" t="s">
        <v>148</v>
      </c>
      <c r="T200" s="169">
        <v>17.719804763793945</v>
      </c>
      <c r="V200" s="216"/>
      <c r="W200" s="169"/>
      <c r="X200" s="104"/>
      <c r="Y200" s="104"/>
    </row>
    <row r="201" spans="16:25">
      <c r="P201">
        <v>104</v>
      </c>
      <c r="Q201" t="s">
        <v>192</v>
      </c>
      <c r="R201" t="s">
        <v>473</v>
      </c>
      <c r="S201" t="s">
        <v>148</v>
      </c>
      <c r="T201" s="169">
        <v>17.923973083496094</v>
      </c>
      <c r="V201" s="216"/>
      <c r="W201" s="169"/>
      <c r="X201" s="104"/>
      <c r="Y201" s="104"/>
    </row>
    <row r="202" spans="16:25" ht="16">
      <c r="P202">
        <v>127</v>
      </c>
      <c r="Q202" t="s">
        <v>197</v>
      </c>
      <c r="R202" t="s">
        <v>473</v>
      </c>
      <c r="S202" t="s">
        <v>148</v>
      </c>
      <c r="T202" s="169">
        <v>17.821020126342773</v>
      </c>
      <c r="V202" s="186" t="s">
        <v>177</v>
      </c>
      <c r="W202" s="169">
        <f t="shared" ref="W149:W212" si="149">T56</f>
        <v>28.131980895996094</v>
      </c>
      <c r="X202" s="104">
        <f t="shared" ref="X157:X210" si="150">((W202-$J$25)/$J$24)</f>
        <v>2.5150382823875046</v>
      </c>
      <c r="Y202" s="104">
        <f>10^X202</f>
        <v>327.3695507270632</v>
      </c>
    </row>
    <row r="203" spans="16:25" ht="16">
      <c r="P203">
        <v>151</v>
      </c>
      <c r="Q203" t="s">
        <v>269</v>
      </c>
      <c r="R203" t="s">
        <v>487</v>
      </c>
      <c r="S203" t="s">
        <v>148</v>
      </c>
      <c r="T203" s="169">
        <v>17.958969116210938</v>
      </c>
      <c r="V203" s="186" t="s">
        <v>177</v>
      </c>
      <c r="W203" s="169">
        <f t="shared" si="149"/>
        <v>28.261623382568359</v>
      </c>
      <c r="X203" s="104">
        <f t="shared" si="150"/>
        <v>2.47422528488325</v>
      </c>
      <c r="Y203" s="104">
        <f t="shared" ref="Y203:Y222" si="151">10^X203</f>
        <v>298.00618987464799</v>
      </c>
    </row>
    <row r="204" spans="16:25" ht="16">
      <c r="P204">
        <v>152</v>
      </c>
      <c r="Q204" t="s">
        <v>270</v>
      </c>
      <c r="R204" t="s">
        <v>487</v>
      </c>
      <c r="S204" t="s">
        <v>148</v>
      </c>
      <c r="T204" s="169">
        <v>17.934049606323242</v>
      </c>
      <c r="V204" s="186" t="s">
        <v>177</v>
      </c>
      <c r="W204" s="169">
        <f t="shared" si="149"/>
        <v>28.434690475463867</v>
      </c>
      <c r="X204" s="104">
        <f t="shared" si="150"/>
        <v>2.4197417045604079</v>
      </c>
      <c r="Y204" s="104">
        <f t="shared" si="151"/>
        <v>262.87041123988183</v>
      </c>
    </row>
    <row r="205" spans="16:25" ht="16">
      <c r="P205">
        <v>175</v>
      </c>
      <c r="Q205" t="s">
        <v>273</v>
      </c>
      <c r="R205" t="s">
        <v>487</v>
      </c>
      <c r="S205" t="s">
        <v>148</v>
      </c>
      <c r="T205" s="169">
        <v>17.868545532226562</v>
      </c>
      <c r="V205" s="186" t="s">
        <v>178</v>
      </c>
      <c r="W205" s="169">
        <f t="shared" si="149"/>
        <v>28.080654144287109</v>
      </c>
      <c r="X205" s="104">
        <f t="shared" si="150"/>
        <v>2.5311965546081829</v>
      </c>
      <c r="Y205" s="104">
        <f t="shared" si="151"/>
        <v>339.7790162448585</v>
      </c>
    </row>
    <row r="206" spans="16:25" ht="16">
      <c r="P206">
        <v>199</v>
      </c>
      <c r="Q206" t="s">
        <v>274</v>
      </c>
      <c r="R206" t="s">
        <v>501</v>
      </c>
      <c r="S206" t="s">
        <v>148</v>
      </c>
      <c r="T206" s="169">
        <v>17.642114639282227</v>
      </c>
      <c r="V206" s="186" t="s">
        <v>178</v>
      </c>
      <c r="W206" s="169">
        <f t="shared" si="149"/>
        <v>28.378297805786133</v>
      </c>
      <c r="X206" s="104">
        <f t="shared" si="150"/>
        <v>2.4374947880415143</v>
      </c>
      <c r="Y206" s="104">
        <f t="shared" si="151"/>
        <v>273.8386770748009</v>
      </c>
    </row>
    <row r="207" spans="16:25" ht="16">
      <c r="P207">
        <v>200</v>
      </c>
      <c r="Q207" t="s">
        <v>275</v>
      </c>
      <c r="R207" t="s">
        <v>501</v>
      </c>
      <c r="S207" t="s">
        <v>148</v>
      </c>
      <c r="T207" s="169">
        <v>17.475515365600586</v>
      </c>
      <c r="V207" s="186" t="s">
        <v>178</v>
      </c>
      <c r="W207" s="169">
        <f t="shared" si="149"/>
        <v>28.412643432617188</v>
      </c>
      <c r="X207" s="104">
        <f t="shared" si="150"/>
        <v>2.4266823760059233</v>
      </c>
      <c r="Y207" s="104">
        <f t="shared" si="151"/>
        <v>267.10522033533221</v>
      </c>
    </row>
    <row r="208" spans="16:25" ht="16">
      <c r="P208">
        <v>223</v>
      </c>
      <c r="Q208" t="s">
        <v>277</v>
      </c>
      <c r="R208" t="s">
        <v>501</v>
      </c>
      <c r="S208" t="s">
        <v>148</v>
      </c>
      <c r="T208" s="169">
        <v>17.614089965820312</v>
      </c>
      <c r="V208" s="186" t="s">
        <v>263</v>
      </c>
      <c r="W208" s="169">
        <f t="shared" si="149"/>
        <v>27.895685195922852</v>
      </c>
      <c r="X208" s="104">
        <f t="shared" si="150"/>
        <v>2.5894269806633563</v>
      </c>
      <c r="Y208" s="104">
        <f t="shared" si="151"/>
        <v>388.532167291821</v>
      </c>
    </row>
    <row r="209" spans="16:25" ht="16">
      <c r="P209">
        <v>247</v>
      </c>
      <c r="Q209" t="s">
        <v>278</v>
      </c>
      <c r="R209" t="s">
        <v>516</v>
      </c>
      <c r="S209" t="s">
        <v>148</v>
      </c>
      <c r="T209" s="169">
        <v>17.553627014160156</v>
      </c>
      <c r="V209" s="186" t="s">
        <v>263</v>
      </c>
      <c r="W209" s="169">
        <f t="shared" si="149"/>
        <v>28.200536727905273</v>
      </c>
      <c r="X209" s="104">
        <f t="shared" si="150"/>
        <v>2.4934560906956489</v>
      </c>
      <c r="Y209" s="104">
        <f t="shared" si="151"/>
        <v>311.49859396802452</v>
      </c>
    </row>
    <row r="210" spans="16:25" ht="16">
      <c r="P210">
        <v>248</v>
      </c>
      <c r="Q210" t="s">
        <v>279</v>
      </c>
      <c r="R210" t="s">
        <v>516</v>
      </c>
      <c r="S210" t="s">
        <v>148</v>
      </c>
      <c r="T210" s="169">
        <v>17.777528762817383</v>
      </c>
      <c r="V210" s="186" t="s">
        <v>263</v>
      </c>
      <c r="W210" s="169">
        <f t="shared" si="149"/>
        <v>28.043478012084961</v>
      </c>
      <c r="X210" s="104">
        <f t="shared" si="150"/>
        <v>2.5429000434172964</v>
      </c>
      <c r="Y210" s="104">
        <f t="shared" si="151"/>
        <v>349.05996710105751</v>
      </c>
    </row>
    <row r="211" spans="16:25" ht="16">
      <c r="P211">
        <v>271</v>
      </c>
      <c r="Q211" t="s">
        <v>281</v>
      </c>
      <c r="R211" t="s">
        <v>516</v>
      </c>
      <c r="S211" t="s">
        <v>148</v>
      </c>
      <c r="T211" s="169">
        <v>17.813238143920898</v>
      </c>
      <c r="V211" s="186" t="s">
        <v>264</v>
      </c>
      <c r="W211" s="169">
        <f t="shared" si="149"/>
        <v>27.895526885986328</v>
      </c>
      <c r="X211" s="104">
        <f t="shared" ref="X211:X255" si="152">((W211-$J$25)/$J$24)</f>
        <v>2.5894768185152444</v>
      </c>
      <c r="Y211" s="104">
        <f t="shared" si="151"/>
        <v>388.57675620671796</v>
      </c>
    </row>
    <row r="212" spans="16:25" ht="16">
      <c r="P212">
        <v>295</v>
      </c>
      <c r="Q212" t="s">
        <v>282</v>
      </c>
      <c r="R212" t="s">
        <v>531</v>
      </c>
      <c r="S212" t="s">
        <v>148</v>
      </c>
      <c r="T212" s="169">
        <v>16.630563735961914</v>
      </c>
      <c r="V212" s="186" t="s">
        <v>264</v>
      </c>
      <c r="W212" s="169">
        <f t="shared" si="149"/>
        <v>28.093170166015625</v>
      </c>
      <c r="X212" s="104">
        <f t="shared" si="152"/>
        <v>2.5272563620287669</v>
      </c>
      <c r="Y212" s="104">
        <f t="shared" si="151"/>
        <v>336.71026924221553</v>
      </c>
    </row>
    <row r="213" spans="16:25" ht="16">
      <c r="P213">
        <v>296</v>
      </c>
      <c r="Q213" t="s">
        <v>283</v>
      </c>
      <c r="R213" t="s">
        <v>531</v>
      </c>
      <c r="S213" t="s">
        <v>148</v>
      </c>
      <c r="T213" s="169">
        <v>16.767744064331055</v>
      </c>
      <c r="V213" s="186" t="s">
        <v>264</v>
      </c>
      <c r="W213" s="169">
        <f t="shared" ref="W213:W273" si="153">T67</f>
        <v>27.938228607177734</v>
      </c>
      <c r="X213" s="104">
        <f t="shared" si="152"/>
        <v>2.5760338085384129</v>
      </c>
      <c r="Y213" s="104">
        <f t="shared" si="151"/>
        <v>376.73312539979554</v>
      </c>
    </row>
    <row r="214" spans="16:25" ht="16">
      <c r="P214">
        <v>319</v>
      </c>
      <c r="Q214" t="s">
        <v>285</v>
      </c>
      <c r="R214" t="s">
        <v>531</v>
      </c>
      <c r="S214" t="s">
        <v>148</v>
      </c>
      <c r="T214" s="169">
        <v>16.854028701782227</v>
      </c>
      <c r="V214" s="186" t="s">
        <v>265</v>
      </c>
      <c r="W214" s="169">
        <f t="shared" si="153"/>
        <v>27.023199081420898</v>
      </c>
      <c r="X214" s="104">
        <f t="shared" si="152"/>
        <v>2.8640959919971993</v>
      </c>
      <c r="Y214" s="104">
        <f t="shared" si="151"/>
        <v>731.30070482716258</v>
      </c>
    </row>
    <row r="215" spans="16:25" ht="16">
      <c r="P215">
        <v>343</v>
      </c>
      <c r="Q215" t="s">
        <v>286</v>
      </c>
      <c r="R215" t="s">
        <v>546</v>
      </c>
      <c r="S215" t="s">
        <v>148</v>
      </c>
      <c r="T215" s="169">
        <v>17.181720733642578</v>
      </c>
      <c r="V215" s="186" t="s">
        <v>265</v>
      </c>
      <c r="W215" s="169">
        <f t="shared" si="153"/>
        <v>27.201042175292969</v>
      </c>
      <c r="X215" s="104">
        <f t="shared" si="152"/>
        <v>2.8081088697330503</v>
      </c>
      <c r="Y215" s="104">
        <f t="shared" si="151"/>
        <v>642.84884764189428</v>
      </c>
    </row>
    <row r="216" spans="16:25" ht="16">
      <c r="P216">
        <v>344</v>
      </c>
      <c r="Q216" t="s">
        <v>287</v>
      </c>
      <c r="R216" t="s">
        <v>546</v>
      </c>
      <c r="S216" t="s">
        <v>148</v>
      </c>
      <c r="T216" s="169">
        <v>17.271112442016602</v>
      </c>
      <c r="V216" s="186" t="s">
        <v>265</v>
      </c>
      <c r="W216" s="169">
        <f t="shared" si="153"/>
        <v>27.168041229248047</v>
      </c>
      <c r="X216" s="104">
        <f t="shared" si="152"/>
        <v>2.8184979602556135</v>
      </c>
      <c r="Y216" s="104">
        <f t="shared" si="151"/>
        <v>658.41233758075919</v>
      </c>
    </row>
    <row r="217" spans="16:25" ht="16">
      <c r="P217">
        <v>367</v>
      </c>
      <c r="Q217" t="s">
        <v>290</v>
      </c>
      <c r="R217" t="s">
        <v>546</v>
      </c>
      <c r="S217" t="s">
        <v>148</v>
      </c>
      <c r="T217" s="169">
        <v>17.636865615844727</v>
      </c>
      <c r="V217" s="186" t="s">
        <v>266</v>
      </c>
      <c r="W217" s="169">
        <f t="shared" si="153"/>
        <v>27.548070907592773</v>
      </c>
      <c r="X217" s="104">
        <f t="shared" si="152"/>
        <v>2.6988600952013941</v>
      </c>
      <c r="Y217" s="104">
        <f t="shared" si="151"/>
        <v>499.87347844292015</v>
      </c>
    </row>
    <row r="218" spans="16:25" ht="16">
      <c r="P218">
        <v>9</v>
      </c>
      <c r="Q218" t="s">
        <v>157</v>
      </c>
      <c r="R218" t="s">
        <v>440</v>
      </c>
      <c r="S218" t="s">
        <v>148</v>
      </c>
      <c r="T218" s="169">
        <v>18.112396240234375</v>
      </c>
      <c r="V218" s="186" t="s">
        <v>266</v>
      </c>
      <c r="W218" s="169">
        <f t="shared" si="153"/>
        <v>27.666236877441406</v>
      </c>
      <c r="X218" s="104">
        <f t="shared" si="152"/>
        <v>2.6616600417310234</v>
      </c>
      <c r="Y218" s="104">
        <f t="shared" si="151"/>
        <v>458.83870116101753</v>
      </c>
    </row>
    <row r="219" spans="16:25" ht="16">
      <c r="P219">
        <v>32</v>
      </c>
      <c r="Q219" t="s">
        <v>446</v>
      </c>
      <c r="R219" t="s">
        <v>440</v>
      </c>
      <c r="S219" t="s">
        <v>148</v>
      </c>
      <c r="T219" s="169">
        <v>18.119880676269531</v>
      </c>
      <c r="V219" s="186" t="s">
        <v>266</v>
      </c>
      <c r="W219" s="169">
        <f t="shared" si="153"/>
        <v>27.567483901977539</v>
      </c>
      <c r="X219" s="104">
        <f t="shared" si="152"/>
        <v>2.6927486535565759</v>
      </c>
      <c r="Y219" s="104">
        <f t="shared" si="151"/>
        <v>492.88846388336543</v>
      </c>
    </row>
    <row r="220" spans="16:25" ht="16">
      <c r="P220">
        <v>33</v>
      </c>
      <c r="Q220" t="s">
        <v>165</v>
      </c>
      <c r="R220" t="s">
        <v>440</v>
      </c>
      <c r="S220" t="s">
        <v>148</v>
      </c>
      <c r="T220" s="169">
        <v>18.005006790161133</v>
      </c>
      <c r="V220" s="186" t="s">
        <v>307</v>
      </c>
      <c r="W220" s="169">
        <f t="shared" si="153"/>
        <v>28.196640014648438</v>
      </c>
      <c r="X220" s="104">
        <f t="shared" si="152"/>
        <v>2.4946828223993593</v>
      </c>
      <c r="Y220" s="104">
        <f t="shared" si="151"/>
        <v>312.37971360249435</v>
      </c>
    </row>
    <row r="221" spans="16:25" ht="16">
      <c r="P221">
        <v>57</v>
      </c>
      <c r="Q221" t="s">
        <v>175</v>
      </c>
      <c r="R221" t="s">
        <v>457</v>
      </c>
      <c r="S221" t="s">
        <v>148</v>
      </c>
      <c r="T221" s="169">
        <v>17.208911895751953</v>
      </c>
      <c r="V221" s="186" t="s">
        <v>307</v>
      </c>
      <c r="W221" s="169">
        <f t="shared" si="153"/>
        <v>28.496898651123047</v>
      </c>
      <c r="X221" s="104">
        <f t="shared" si="152"/>
        <v>2.400157830592462</v>
      </c>
      <c r="Y221" s="104">
        <f t="shared" si="151"/>
        <v>251.27994630768654</v>
      </c>
    </row>
    <row r="222" spans="16:25" ht="16">
      <c r="P222">
        <v>80</v>
      </c>
      <c r="Q222" t="s">
        <v>463</v>
      </c>
      <c r="R222" t="s">
        <v>457</v>
      </c>
      <c r="S222" t="s">
        <v>148</v>
      </c>
      <c r="T222" s="169">
        <v>17.045234680175781</v>
      </c>
      <c r="V222" s="186" t="s">
        <v>307</v>
      </c>
      <c r="W222" s="169">
        <f t="shared" si="153"/>
        <v>28.430904388427734</v>
      </c>
      <c r="X222" s="104">
        <f t="shared" si="152"/>
        <v>2.4209336098134009</v>
      </c>
      <c r="Y222" s="104">
        <f t="shared" si="151"/>
        <v>263.59284031430172</v>
      </c>
    </row>
    <row r="223" spans="16:25" ht="16">
      <c r="P223">
        <v>81</v>
      </c>
      <c r="Q223" t="s">
        <v>183</v>
      </c>
      <c r="R223" t="s">
        <v>457</v>
      </c>
      <c r="S223" t="s">
        <v>148</v>
      </c>
      <c r="T223" s="169">
        <v>16.995960235595703</v>
      </c>
      <c r="V223" s="186" t="s">
        <v>308</v>
      </c>
      <c r="W223" s="169">
        <f t="shared" si="153"/>
        <v>27.222236633300781</v>
      </c>
      <c r="X223" s="104">
        <f t="shared" si="152"/>
        <v>2.801436602140476</v>
      </c>
      <c r="Y223" s="104">
        <f>10^X223</f>
        <v>633.04794328104902</v>
      </c>
    </row>
    <row r="224" spans="16:25" ht="16">
      <c r="P224">
        <v>105</v>
      </c>
      <c r="Q224" t="s">
        <v>315</v>
      </c>
      <c r="R224" t="s">
        <v>474</v>
      </c>
      <c r="S224" t="s">
        <v>148</v>
      </c>
      <c r="T224" s="169">
        <v>18.018043518066406</v>
      </c>
      <c r="V224" s="186" t="s">
        <v>308</v>
      </c>
      <c r="W224" s="169">
        <f t="shared" si="153"/>
        <v>27.480985641479492</v>
      </c>
      <c r="X224" s="104">
        <f t="shared" si="152"/>
        <v>2.7199793352811303</v>
      </c>
      <c r="Y224" s="104">
        <f t="shared" ref="Y224:Y255" si="154">10^X224</f>
        <v>524.78248931169333</v>
      </c>
    </row>
    <row r="225" spans="16:25" ht="16">
      <c r="P225">
        <v>128</v>
      </c>
      <c r="Q225" t="s">
        <v>479</v>
      </c>
      <c r="R225" t="s">
        <v>474</v>
      </c>
      <c r="S225" t="s">
        <v>148</v>
      </c>
      <c r="T225" s="169">
        <v>18.002782821655273</v>
      </c>
      <c r="V225" s="186" t="s">
        <v>308</v>
      </c>
      <c r="W225" s="169">
        <f t="shared" si="153"/>
        <v>27.304861068725586</v>
      </c>
      <c r="X225" s="104">
        <f t="shared" si="152"/>
        <v>2.7754254466470698</v>
      </c>
      <c r="Y225" s="104">
        <f t="shared" si="154"/>
        <v>596.24595622435027</v>
      </c>
    </row>
    <row r="226" spans="16:25" ht="16">
      <c r="P226">
        <v>129</v>
      </c>
      <c r="Q226" t="s">
        <v>324</v>
      </c>
      <c r="R226" t="s">
        <v>474</v>
      </c>
      <c r="S226" t="s">
        <v>148</v>
      </c>
      <c r="T226" s="169">
        <v>18.106220245361328</v>
      </c>
      <c r="V226" s="186" t="s">
        <v>309</v>
      </c>
      <c r="W226" s="169">
        <f t="shared" si="153"/>
        <v>28.577585220336914</v>
      </c>
      <c r="X226" s="104">
        <f t="shared" si="152"/>
        <v>2.3747567384426533</v>
      </c>
      <c r="Y226" s="104">
        <f t="shared" si="154"/>
        <v>237.00457990100122</v>
      </c>
    </row>
    <row r="227" spans="16:25" ht="16">
      <c r="P227">
        <v>153</v>
      </c>
      <c r="Q227" t="s">
        <v>329</v>
      </c>
      <c r="R227" t="s">
        <v>488</v>
      </c>
      <c r="S227" t="s">
        <v>148</v>
      </c>
      <c r="T227" s="169">
        <v>17.899826049804688</v>
      </c>
      <c r="V227" s="186" t="s">
        <v>309</v>
      </c>
      <c r="W227" s="169">
        <f t="shared" si="153"/>
        <v>28.428329467773438</v>
      </c>
      <c r="X227" s="104">
        <f t="shared" si="152"/>
        <v>2.4217442254766457</v>
      </c>
      <c r="Y227" s="104">
        <f t="shared" si="154"/>
        <v>264.0852988400149</v>
      </c>
    </row>
    <row r="228" spans="16:25" ht="16">
      <c r="P228">
        <v>176</v>
      </c>
      <c r="Q228" t="s">
        <v>493</v>
      </c>
      <c r="R228" t="s">
        <v>488</v>
      </c>
      <c r="S228" t="s">
        <v>148</v>
      </c>
      <c r="T228" s="169">
        <v>17.642719268798828</v>
      </c>
      <c r="V228" s="186" t="s">
        <v>309</v>
      </c>
      <c r="W228" s="169">
        <f t="shared" si="153"/>
        <v>28.422592163085938</v>
      </c>
      <c r="X228" s="104">
        <f t="shared" si="152"/>
        <v>2.4235503972655641</v>
      </c>
      <c r="Y228" s="104">
        <f t="shared" si="154"/>
        <v>265.18588074379971</v>
      </c>
    </row>
    <row r="229" spans="16:25" ht="16">
      <c r="P229">
        <v>177</v>
      </c>
      <c r="Q229" t="s">
        <v>338</v>
      </c>
      <c r="R229" t="s">
        <v>488</v>
      </c>
      <c r="S229" t="s">
        <v>148</v>
      </c>
      <c r="T229" s="169">
        <v>17.57513427734375</v>
      </c>
      <c r="V229" s="186" t="s">
        <v>310</v>
      </c>
      <c r="W229" s="169">
        <f t="shared" si="153"/>
        <v>27.951654434204102</v>
      </c>
      <c r="X229" s="104">
        <f t="shared" si="152"/>
        <v>2.5718071984246502</v>
      </c>
      <c r="Y229" s="104">
        <f t="shared" si="154"/>
        <v>373.0844931372107</v>
      </c>
    </row>
    <row r="230" spans="16:25" ht="16">
      <c r="P230">
        <v>201</v>
      </c>
      <c r="Q230" t="s">
        <v>343</v>
      </c>
      <c r="R230" t="s">
        <v>502</v>
      </c>
      <c r="S230" t="s">
        <v>148</v>
      </c>
      <c r="T230" s="169">
        <v>17.607246398925781</v>
      </c>
      <c r="V230" s="186" t="s">
        <v>310</v>
      </c>
      <c r="W230" s="169">
        <f t="shared" si="153"/>
        <v>27.97273063659668</v>
      </c>
      <c r="X230" s="104">
        <f t="shared" si="152"/>
        <v>2.5651721591069805</v>
      </c>
      <c r="Y230" s="104">
        <f t="shared" si="154"/>
        <v>367.42792410115931</v>
      </c>
    </row>
    <row r="231" spans="16:25" ht="16">
      <c r="P231">
        <v>224</v>
      </c>
      <c r="Q231" t="s">
        <v>508</v>
      </c>
      <c r="R231" t="s">
        <v>502</v>
      </c>
      <c r="S231" t="s">
        <v>148</v>
      </c>
      <c r="T231" s="169">
        <v>17.151779174804688</v>
      </c>
      <c r="V231" s="186" t="s">
        <v>310</v>
      </c>
      <c r="W231" s="169">
        <f t="shared" si="153"/>
        <v>27.935997009277344</v>
      </c>
      <c r="X231" s="104">
        <f t="shared" si="152"/>
        <v>2.5767363421132248</v>
      </c>
      <c r="Y231" s="104">
        <f t="shared" si="154"/>
        <v>377.34303840766506</v>
      </c>
    </row>
    <row r="232" spans="16:25" ht="16">
      <c r="P232">
        <v>225</v>
      </c>
      <c r="Q232" t="s">
        <v>352</v>
      </c>
      <c r="R232" t="s">
        <v>502</v>
      </c>
      <c r="S232" t="s">
        <v>148</v>
      </c>
      <c r="T232" s="169">
        <v>17.520191192626953</v>
      </c>
      <c r="V232" s="186" t="s">
        <v>429</v>
      </c>
      <c r="W232" s="169">
        <f t="shared" si="153"/>
        <v>27.683225631713867</v>
      </c>
      <c r="X232" s="104">
        <f t="shared" si="152"/>
        <v>2.656311779721749</v>
      </c>
      <c r="Y232" s="104">
        <f t="shared" si="154"/>
        <v>453.22283151212736</v>
      </c>
    </row>
    <row r="233" spans="16:25" ht="16">
      <c r="P233">
        <v>249</v>
      </c>
      <c r="Q233" t="s">
        <v>357</v>
      </c>
      <c r="R233" t="s">
        <v>517</v>
      </c>
      <c r="S233" t="s">
        <v>148</v>
      </c>
      <c r="T233" s="169">
        <v>17.975597381591797</v>
      </c>
      <c r="V233" s="186" t="s">
        <v>429</v>
      </c>
      <c r="W233" s="169">
        <f t="shared" si="153"/>
        <v>27.421295166015625</v>
      </c>
      <c r="X233" s="104">
        <f t="shared" si="152"/>
        <v>2.7387706072672366</v>
      </c>
      <c r="Y233" s="104">
        <f t="shared" si="154"/>
        <v>547.9874435325811</v>
      </c>
    </row>
    <row r="234" spans="16:25" ht="16">
      <c r="P234">
        <v>272</v>
      </c>
      <c r="Q234" t="s">
        <v>523</v>
      </c>
      <c r="R234" t="s">
        <v>517</v>
      </c>
      <c r="S234" t="s">
        <v>148</v>
      </c>
      <c r="T234" s="169">
        <v>17.492807388305664</v>
      </c>
      <c r="V234" s="186" t="s">
        <v>429</v>
      </c>
      <c r="W234" s="169">
        <f t="shared" si="153"/>
        <v>27.591518402099609</v>
      </c>
      <c r="X234" s="104">
        <f t="shared" si="152"/>
        <v>2.685182306910245</v>
      </c>
      <c r="Y234" s="104">
        <f t="shared" si="154"/>
        <v>484.37565475690684</v>
      </c>
    </row>
    <row r="235" spans="16:25" ht="16">
      <c r="P235">
        <v>273</v>
      </c>
      <c r="Q235" t="s">
        <v>366</v>
      </c>
      <c r="R235" t="s">
        <v>517</v>
      </c>
      <c r="S235" t="s">
        <v>148</v>
      </c>
      <c r="T235" s="169">
        <v>17.654987335205078</v>
      </c>
      <c r="V235" s="186" t="s">
        <v>430</v>
      </c>
      <c r="W235" s="169">
        <f t="shared" si="153"/>
        <v>28.229974746704102</v>
      </c>
      <c r="X235" s="104">
        <f t="shared" si="152"/>
        <v>2.4841886520685978</v>
      </c>
      <c r="Y235" s="104">
        <f t="shared" si="154"/>
        <v>304.92192445317363</v>
      </c>
    </row>
    <row r="236" spans="16:25" ht="16">
      <c r="P236">
        <v>297</v>
      </c>
      <c r="Q236" t="s">
        <v>371</v>
      </c>
      <c r="R236" t="s">
        <v>532</v>
      </c>
      <c r="S236" t="s">
        <v>148</v>
      </c>
      <c r="T236" s="169">
        <v>17.987756729125977</v>
      </c>
      <c r="V236" s="186" t="s">
        <v>430</v>
      </c>
      <c r="W236" s="169">
        <f t="shared" si="153"/>
        <v>28.137752532958984</v>
      </c>
      <c r="X236" s="104">
        <f t="shared" si="152"/>
        <v>2.5132213023897427</v>
      </c>
      <c r="Y236" s="104">
        <f t="shared" si="154"/>
        <v>326.00277913283026</v>
      </c>
    </row>
    <row r="237" spans="16:25" ht="16">
      <c r="P237">
        <v>320</v>
      </c>
      <c r="Q237" t="s">
        <v>538</v>
      </c>
      <c r="R237" t="s">
        <v>532</v>
      </c>
      <c r="S237" t="s">
        <v>148</v>
      </c>
      <c r="T237" s="169">
        <v>17.872501373291016</v>
      </c>
      <c r="V237" s="186" t="s">
        <v>430</v>
      </c>
      <c r="W237" s="169">
        <f t="shared" si="153"/>
        <v>28.312057495117188</v>
      </c>
      <c r="X237" s="104">
        <f t="shared" si="152"/>
        <v>2.4583480260924966</v>
      </c>
      <c r="Y237" s="104">
        <f t="shared" si="154"/>
        <v>287.30820318907143</v>
      </c>
    </row>
    <row r="238" spans="16:25" ht="16">
      <c r="P238">
        <v>321</v>
      </c>
      <c r="Q238" t="s">
        <v>380</v>
      </c>
      <c r="R238" t="s">
        <v>532</v>
      </c>
      <c r="S238" t="s">
        <v>148</v>
      </c>
      <c r="T238" s="169">
        <v>17.944847106933594</v>
      </c>
      <c r="V238" s="186" t="s">
        <v>431</v>
      </c>
      <c r="W238" s="169">
        <f t="shared" si="153"/>
        <v>28.702205657958984</v>
      </c>
      <c r="X238" s="104">
        <f t="shared" si="152"/>
        <v>2.3355247417097491</v>
      </c>
      <c r="Y238" s="104">
        <f t="shared" si="154"/>
        <v>216.53332345947402</v>
      </c>
    </row>
    <row r="239" spans="16:25" ht="16">
      <c r="P239">
        <v>345</v>
      </c>
      <c r="Q239" t="s">
        <v>385</v>
      </c>
      <c r="R239" t="s">
        <v>547</v>
      </c>
      <c r="S239" t="s">
        <v>148</v>
      </c>
      <c r="T239" s="169">
        <v>17.717174530029297</v>
      </c>
      <c r="V239" s="186" t="s">
        <v>431</v>
      </c>
      <c r="W239" s="169">
        <f t="shared" si="153"/>
        <v>28.619626998901367</v>
      </c>
      <c r="X239" s="104">
        <f t="shared" si="152"/>
        <v>2.3615214862580309</v>
      </c>
      <c r="Y239" s="104">
        <f t="shared" si="154"/>
        <v>229.89074424535809</v>
      </c>
    </row>
    <row r="240" spans="16:25" ht="16">
      <c r="P240">
        <v>368</v>
      </c>
      <c r="Q240" t="s">
        <v>552</v>
      </c>
      <c r="R240" t="s">
        <v>547</v>
      </c>
      <c r="S240" t="s">
        <v>148</v>
      </c>
      <c r="T240" s="169">
        <v>17.862749099731445</v>
      </c>
      <c r="V240" s="186" t="s">
        <v>431</v>
      </c>
      <c r="W240" s="169">
        <f t="shared" si="153"/>
        <v>28.692686080932617</v>
      </c>
      <c r="X240" s="104">
        <f t="shared" si="152"/>
        <v>2.3385216178395671</v>
      </c>
      <c r="Y240" s="104">
        <f t="shared" si="154"/>
        <v>218.03269244331221</v>
      </c>
    </row>
    <row r="241" spans="16:25" ht="16">
      <c r="P241">
        <v>369</v>
      </c>
      <c r="Q241" t="s">
        <v>395</v>
      </c>
      <c r="R241" t="s">
        <v>547</v>
      </c>
      <c r="S241" t="s">
        <v>148</v>
      </c>
      <c r="T241" s="169">
        <v>17.902116775512695</v>
      </c>
      <c r="V241" s="186" t="s">
        <v>432</v>
      </c>
      <c r="W241" s="169">
        <f t="shared" si="153"/>
        <v>28.31120491027832</v>
      </c>
      <c r="X241" s="104">
        <f t="shared" si="152"/>
        <v>2.4586164299454376</v>
      </c>
      <c r="Y241" s="104">
        <f t="shared" si="154"/>
        <v>287.48582106389489</v>
      </c>
    </row>
    <row r="242" spans="16:25" ht="16">
      <c r="P242">
        <v>10</v>
      </c>
      <c r="Q242" t="s">
        <v>158</v>
      </c>
      <c r="R242" t="s">
        <v>441</v>
      </c>
      <c r="S242" t="s">
        <v>148</v>
      </c>
      <c r="T242" s="169">
        <v>17.861932754516602</v>
      </c>
      <c r="V242" s="186" t="s">
        <v>432</v>
      </c>
      <c r="W242" s="169">
        <f t="shared" si="153"/>
        <v>28.039554595947266</v>
      </c>
      <c r="X242" s="104">
        <f t="shared" si="152"/>
        <v>2.5441351815056623</v>
      </c>
      <c r="Y242" s="104">
        <f t="shared" si="154"/>
        <v>350.05411033693713</v>
      </c>
    </row>
    <row r="243" spans="16:25" ht="16">
      <c r="P243">
        <v>11</v>
      </c>
      <c r="Q243" t="s">
        <v>159</v>
      </c>
      <c r="R243" t="s">
        <v>441</v>
      </c>
      <c r="S243" t="s">
        <v>148</v>
      </c>
      <c r="T243" s="169">
        <v>17.731884002685547</v>
      </c>
      <c r="V243" s="186" t="s">
        <v>432</v>
      </c>
      <c r="W243" s="169">
        <f t="shared" si="153"/>
        <v>28.431402206420898</v>
      </c>
      <c r="X243" s="104">
        <f t="shared" si="152"/>
        <v>2.4207768907851737</v>
      </c>
      <c r="Y243" s="104">
        <f t="shared" si="154"/>
        <v>263.49773765272948</v>
      </c>
    </row>
    <row r="244" spans="16:25" ht="16">
      <c r="P244">
        <v>34</v>
      </c>
      <c r="Q244" t="s">
        <v>447</v>
      </c>
      <c r="R244" t="s">
        <v>441</v>
      </c>
      <c r="S244" t="s">
        <v>148</v>
      </c>
      <c r="T244" s="169">
        <v>17.926698684692383</v>
      </c>
      <c r="V244" s="186" t="s">
        <v>433</v>
      </c>
      <c r="W244" s="169">
        <f t="shared" si="153"/>
        <v>27.314594268798828</v>
      </c>
      <c r="X244" s="104">
        <f t="shared" si="152"/>
        <v>2.7723613194400047</v>
      </c>
      <c r="Y244" s="104">
        <f t="shared" si="154"/>
        <v>592.05399976056344</v>
      </c>
    </row>
    <row r="245" spans="16:25" ht="16">
      <c r="P245">
        <v>58</v>
      </c>
      <c r="Q245" t="s">
        <v>176</v>
      </c>
      <c r="R245" t="s">
        <v>458</v>
      </c>
      <c r="S245" t="s">
        <v>148</v>
      </c>
      <c r="T245" s="169">
        <v>19.281473159790039</v>
      </c>
      <c r="V245" s="186" t="s">
        <v>433</v>
      </c>
      <c r="W245" s="169">
        <f t="shared" si="153"/>
        <v>27.464239120483398</v>
      </c>
      <c r="X245" s="104">
        <f t="shared" si="152"/>
        <v>2.7252513393724551</v>
      </c>
      <c r="Y245" s="104">
        <f t="shared" si="154"/>
        <v>531.1917720619598</v>
      </c>
    </row>
    <row r="246" spans="16:25" ht="16">
      <c r="P246">
        <v>59</v>
      </c>
      <c r="Q246" t="s">
        <v>177</v>
      </c>
      <c r="R246" t="s">
        <v>458</v>
      </c>
      <c r="S246" t="s">
        <v>148</v>
      </c>
      <c r="T246" s="169">
        <v>19.159109115600586</v>
      </c>
      <c r="V246" s="186" t="s">
        <v>433</v>
      </c>
      <c r="W246" s="169">
        <f t="shared" si="153"/>
        <v>27.509243011474609</v>
      </c>
      <c r="X246" s="104">
        <f t="shared" si="152"/>
        <v>2.7110835789470782</v>
      </c>
      <c r="Y246" s="104">
        <f t="shared" si="154"/>
        <v>514.14258758850724</v>
      </c>
    </row>
    <row r="247" spans="16:25" ht="16">
      <c r="P247">
        <v>82</v>
      </c>
      <c r="Q247" t="s">
        <v>464</v>
      </c>
      <c r="R247" t="s">
        <v>458</v>
      </c>
      <c r="S247" t="s">
        <v>148</v>
      </c>
      <c r="T247" s="169">
        <v>19.24461555480957</v>
      </c>
      <c r="V247" s="186" t="s">
        <v>434</v>
      </c>
      <c r="W247" s="169">
        <f t="shared" si="153"/>
        <v>29.510751724243164</v>
      </c>
      <c r="X247" s="104">
        <f t="shared" si="152"/>
        <v>2.0809848184343895</v>
      </c>
      <c r="Y247" s="104">
        <f t="shared" si="154"/>
        <v>120.49938168514643</v>
      </c>
    </row>
    <row r="248" spans="16:25" ht="16">
      <c r="P248">
        <v>106</v>
      </c>
      <c r="Q248" t="s">
        <v>316</v>
      </c>
      <c r="R248" t="s">
        <v>475</v>
      </c>
      <c r="S248" t="s">
        <v>148</v>
      </c>
      <c r="T248" s="169">
        <v>18.417133331298828</v>
      </c>
      <c r="V248" s="186" t="s">
        <v>434</v>
      </c>
      <c r="W248" s="169">
        <f t="shared" si="153"/>
        <v>29.796981811523438</v>
      </c>
      <c r="X248" s="104">
        <f t="shared" si="152"/>
        <v>1.9908761808520588</v>
      </c>
      <c r="Y248" s="104">
        <f t="shared" si="154"/>
        <v>97.921076857899735</v>
      </c>
    </row>
    <row r="249" spans="16:25" ht="16">
      <c r="P249">
        <v>107</v>
      </c>
      <c r="Q249" t="s">
        <v>193</v>
      </c>
      <c r="R249" t="s">
        <v>475</v>
      </c>
      <c r="S249" t="s">
        <v>148</v>
      </c>
      <c r="T249" s="169">
        <v>18.215574264526367</v>
      </c>
      <c r="V249" s="186" t="s">
        <v>434</v>
      </c>
      <c r="W249" s="169">
        <f t="shared" si="153"/>
        <v>29.635166168212891</v>
      </c>
      <c r="X249" s="104">
        <f t="shared" si="152"/>
        <v>2.0418176709545448</v>
      </c>
      <c r="Y249" s="104">
        <f t="shared" si="154"/>
        <v>110.10769494023468</v>
      </c>
    </row>
    <row r="250" spans="16:25" ht="16">
      <c r="P250">
        <v>130</v>
      </c>
      <c r="Q250" t="s">
        <v>480</v>
      </c>
      <c r="R250" t="s">
        <v>475</v>
      </c>
      <c r="S250" t="s">
        <v>148</v>
      </c>
      <c r="T250" s="169">
        <v>18.484708786010742</v>
      </c>
      <c r="V250" s="186" t="s">
        <v>435</v>
      </c>
      <c r="W250" s="169">
        <f t="shared" si="153"/>
        <v>27.982589721679688</v>
      </c>
      <c r="X250" s="104">
        <f t="shared" si="152"/>
        <v>2.5620684018008233</v>
      </c>
      <c r="Y250" s="104">
        <f t="shared" si="154"/>
        <v>364.81140054931484</v>
      </c>
    </row>
    <row r="251" spans="16:25" ht="16">
      <c r="P251">
        <v>154</v>
      </c>
      <c r="Q251" t="s">
        <v>330</v>
      </c>
      <c r="R251" t="s">
        <v>489</v>
      </c>
      <c r="S251" t="s">
        <v>148</v>
      </c>
      <c r="T251" s="169">
        <v>18.451410293579102</v>
      </c>
      <c r="V251" s="186" t="s">
        <v>435</v>
      </c>
      <c r="W251" s="169">
        <f t="shared" si="153"/>
        <v>28.190944671630859</v>
      </c>
      <c r="X251" s="104">
        <f t="shared" si="152"/>
        <v>2.4964757841552472</v>
      </c>
      <c r="Y251" s="104">
        <f t="shared" si="154"/>
        <v>313.67202247638073</v>
      </c>
    </row>
    <row r="252" spans="16:25" ht="16">
      <c r="P252">
        <v>155</v>
      </c>
      <c r="Q252" t="s">
        <v>271</v>
      </c>
      <c r="R252" t="s">
        <v>489</v>
      </c>
      <c r="S252" t="s">
        <v>148</v>
      </c>
      <c r="T252" s="169">
        <v>18.386142730712891</v>
      </c>
      <c r="V252" s="186" t="s">
        <v>435</v>
      </c>
      <c r="W252" s="169">
        <f t="shared" si="153"/>
        <v>28.109643936157227</v>
      </c>
      <c r="X252" s="104">
        <f t="shared" si="152"/>
        <v>2.522070223152141</v>
      </c>
      <c r="Y252" s="104">
        <f t="shared" si="154"/>
        <v>332.71334695734845</v>
      </c>
    </row>
    <row r="253" spans="16:25" ht="16">
      <c r="P253">
        <v>178</v>
      </c>
      <c r="Q253" t="s">
        <v>494</v>
      </c>
      <c r="R253" t="s">
        <v>489</v>
      </c>
      <c r="S253" t="s">
        <v>148</v>
      </c>
      <c r="T253" s="169">
        <v>18.1319580078125</v>
      </c>
      <c r="V253" s="186" t="s">
        <v>436</v>
      </c>
      <c r="W253" s="169">
        <f t="shared" si="153"/>
        <v>27.918487548828125</v>
      </c>
      <c r="X253" s="104">
        <f t="shared" si="152"/>
        <v>2.582248528623289</v>
      </c>
      <c r="Y253" s="104">
        <f t="shared" si="154"/>
        <v>382.16290417178544</v>
      </c>
    </row>
    <row r="254" spans="16:25" ht="16">
      <c r="P254">
        <v>202</v>
      </c>
      <c r="Q254" t="s">
        <v>344</v>
      </c>
      <c r="R254" t="s">
        <v>503</v>
      </c>
      <c r="S254" t="s">
        <v>148</v>
      </c>
      <c r="T254" s="169">
        <v>19.477619171142578</v>
      </c>
      <c r="V254" s="186" t="s">
        <v>436</v>
      </c>
      <c r="W254" s="169">
        <f t="shared" si="153"/>
        <v>27.917257308959961</v>
      </c>
      <c r="X254" s="104">
        <f t="shared" si="152"/>
        <v>2.582635822773506</v>
      </c>
      <c r="Y254" s="104">
        <f t="shared" si="154"/>
        <v>382.5038605476492</v>
      </c>
    </row>
    <row r="255" spans="16:25" ht="16">
      <c r="P255">
        <v>203</v>
      </c>
      <c r="Q255" t="s">
        <v>276</v>
      </c>
      <c r="R255" t="s">
        <v>503</v>
      </c>
      <c r="S255" t="s">
        <v>148</v>
      </c>
      <c r="T255" s="169">
        <v>19.324743270874023</v>
      </c>
      <c r="V255" s="186" t="s">
        <v>436</v>
      </c>
      <c r="W255" s="169">
        <f t="shared" si="153"/>
        <v>28.058523178100586</v>
      </c>
      <c r="X255" s="104">
        <f t="shared" si="152"/>
        <v>2.5381636461197599</v>
      </c>
      <c r="Y255" s="104">
        <f t="shared" si="154"/>
        <v>345.27381714884262</v>
      </c>
    </row>
    <row r="256" spans="16:25" ht="16">
      <c r="P256">
        <v>226</v>
      </c>
      <c r="Q256" t="s">
        <v>509</v>
      </c>
      <c r="R256" t="s">
        <v>503</v>
      </c>
      <c r="S256" t="s">
        <v>148</v>
      </c>
      <c r="T256" s="169">
        <v>19.239011764526367</v>
      </c>
      <c r="V256" s="186" t="s">
        <v>400</v>
      </c>
      <c r="W256" s="169">
        <f t="shared" si="153"/>
        <v>28.789052963256836</v>
      </c>
      <c r="X256" s="104">
        <f t="shared" ref="X256:X273" si="155">((W256-$J$25)/$J$24)</f>
        <v>2.3081841765286217</v>
      </c>
      <c r="Y256" s="104">
        <f t="shared" ref="Y256:Y273" si="156">10^X256</f>
        <v>203.32190800060084</v>
      </c>
    </row>
    <row r="257" spans="16:25" ht="16">
      <c r="P257">
        <v>250</v>
      </c>
      <c r="Q257" t="s">
        <v>358</v>
      </c>
      <c r="R257" t="s">
        <v>518</v>
      </c>
      <c r="S257" t="s">
        <v>148</v>
      </c>
      <c r="T257" s="169">
        <v>19.22309684753418</v>
      </c>
      <c r="V257" s="186" t="s">
        <v>400</v>
      </c>
      <c r="W257" s="169">
        <f t="shared" si="153"/>
        <v>28.614051818847656</v>
      </c>
      <c r="X257" s="104">
        <f t="shared" si="155"/>
        <v>2.3632766192829675</v>
      </c>
      <c r="Y257" s="104">
        <f t="shared" si="156"/>
        <v>230.82169149902921</v>
      </c>
    </row>
    <row r="258" spans="16:25" ht="16">
      <c r="P258">
        <v>251</v>
      </c>
      <c r="Q258" t="s">
        <v>280</v>
      </c>
      <c r="R258" t="s">
        <v>518</v>
      </c>
      <c r="S258" t="s">
        <v>148</v>
      </c>
      <c r="T258" s="169">
        <v>18.587057113647461</v>
      </c>
      <c r="V258" s="186" t="s">
        <v>400</v>
      </c>
      <c r="W258" s="169">
        <f t="shared" si="153"/>
        <v>28.756338119506836</v>
      </c>
      <c r="X258" s="104">
        <f t="shared" si="155"/>
        <v>2.3184831986441576</v>
      </c>
      <c r="Y258" s="104">
        <f t="shared" si="156"/>
        <v>208.20118578031051</v>
      </c>
    </row>
    <row r="259" spans="16:25" ht="16">
      <c r="P259">
        <v>274</v>
      </c>
      <c r="Q259" t="s">
        <v>524</v>
      </c>
      <c r="R259" t="s">
        <v>518</v>
      </c>
      <c r="S259" t="s">
        <v>148</v>
      </c>
      <c r="T259" s="169">
        <v>19.040262222290039</v>
      </c>
      <c r="V259" s="186" t="s">
        <v>401</v>
      </c>
      <c r="W259" s="169">
        <f t="shared" si="153"/>
        <v>28.640705108642578</v>
      </c>
      <c r="X259" s="104">
        <f t="shared" si="155"/>
        <v>2.3548858464843141</v>
      </c>
      <c r="Y259" s="104">
        <f t="shared" si="156"/>
        <v>226.40491281748061</v>
      </c>
    </row>
    <row r="260" spans="16:25" ht="16">
      <c r="P260">
        <v>298</v>
      </c>
      <c r="Q260" t="s">
        <v>372</v>
      </c>
      <c r="R260" t="s">
        <v>533</v>
      </c>
      <c r="S260" t="s">
        <v>148</v>
      </c>
      <c r="T260" s="169">
        <v>19.049060821533203</v>
      </c>
      <c r="V260" s="186" t="s">
        <v>401</v>
      </c>
      <c r="W260" s="169">
        <f t="shared" si="153"/>
        <v>28.641969680786133</v>
      </c>
      <c r="X260" s="104">
        <f t="shared" si="155"/>
        <v>2.3544877441252541</v>
      </c>
      <c r="Y260" s="104">
        <f t="shared" si="156"/>
        <v>226.19747055027938</v>
      </c>
    </row>
    <row r="261" spans="16:25" ht="16">
      <c r="P261">
        <v>299</v>
      </c>
      <c r="Q261" t="s">
        <v>284</v>
      </c>
      <c r="R261" t="s">
        <v>533</v>
      </c>
      <c r="S261" t="s">
        <v>148</v>
      </c>
      <c r="T261" s="169">
        <v>18.152050018310547</v>
      </c>
      <c r="V261" s="186" t="s">
        <v>401</v>
      </c>
      <c r="W261" s="169">
        <f t="shared" si="153"/>
        <v>28.380636215209961</v>
      </c>
      <c r="X261" s="104">
        <f t="shared" si="155"/>
        <v>2.4367586289280787</v>
      </c>
      <c r="Y261" s="104">
        <f t="shared" si="156"/>
        <v>273.37489480462904</v>
      </c>
    </row>
    <row r="262" spans="16:25" ht="16">
      <c r="P262">
        <v>322</v>
      </c>
      <c r="Q262" t="s">
        <v>539</v>
      </c>
      <c r="R262" t="s">
        <v>533</v>
      </c>
      <c r="S262" t="s">
        <v>148</v>
      </c>
      <c r="T262" s="169">
        <v>18.931621551513672</v>
      </c>
      <c r="V262" s="186" t="s">
        <v>584</v>
      </c>
      <c r="W262" s="169">
        <f t="shared" si="153"/>
        <v>28.705581665039062</v>
      </c>
      <c r="X262" s="104">
        <f t="shared" si="155"/>
        <v>2.3344619345068285</v>
      </c>
      <c r="Y262" s="104">
        <f t="shared" si="156"/>
        <v>216.0040700989791</v>
      </c>
    </row>
    <row r="263" spans="16:25" ht="16">
      <c r="P263">
        <v>346</v>
      </c>
      <c r="Q263" t="s">
        <v>386</v>
      </c>
      <c r="R263" t="s">
        <v>548</v>
      </c>
      <c r="S263" t="s">
        <v>148</v>
      </c>
      <c r="T263" s="169">
        <v>18.334829330444336</v>
      </c>
      <c r="V263" s="186" t="s">
        <v>584</v>
      </c>
      <c r="W263" s="169">
        <f t="shared" si="153"/>
        <v>28.461700439453125</v>
      </c>
      <c r="X263" s="104">
        <f t="shared" si="155"/>
        <v>2.4112386464809941</v>
      </c>
      <c r="Y263" s="104">
        <f t="shared" si="156"/>
        <v>257.77372443818001</v>
      </c>
    </row>
    <row r="264" spans="16:25" ht="16">
      <c r="P264">
        <v>347</v>
      </c>
      <c r="Q264" t="s">
        <v>288</v>
      </c>
      <c r="R264" t="s">
        <v>548</v>
      </c>
      <c r="S264" t="s">
        <v>148</v>
      </c>
      <c r="T264" s="169">
        <v>17.493928909301758</v>
      </c>
      <c r="V264" s="186" t="s">
        <v>584</v>
      </c>
      <c r="W264" s="169">
        <f t="shared" si="153"/>
        <v>28.536027908325195</v>
      </c>
      <c r="X264" s="104">
        <f t="shared" si="155"/>
        <v>2.3878394747913765</v>
      </c>
      <c r="Y264" s="104">
        <f t="shared" si="156"/>
        <v>244.25275715705922</v>
      </c>
    </row>
    <row r="265" spans="16:25" ht="32">
      <c r="P265">
        <v>370</v>
      </c>
      <c r="Q265" t="s">
        <v>553</v>
      </c>
      <c r="R265" t="s">
        <v>548</v>
      </c>
      <c r="S265" t="s">
        <v>148</v>
      </c>
      <c r="T265" s="169">
        <v>18.439939498901367</v>
      </c>
      <c r="V265" s="186" t="s">
        <v>585</v>
      </c>
      <c r="W265" s="169">
        <f t="shared" si="153"/>
        <v>27.693723678588867</v>
      </c>
      <c r="X265" s="104">
        <f t="shared" si="155"/>
        <v>2.6530068696398978</v>
      </c>
      <c r="Y265" s="104">
        <f t="shared" si="156"/>
        <v>449.78696953600809</v>
      </c>
    </row>
    <row r="266" spans="16:25" ht="32">
      <c r="P266">
        <v>12</v>
      </c>
      <c r="Q266" t="s">
        <v>160</v>
      </c>
      <c r="R266" t="s">
        <v>442</v>
      </c>
      <c r="S266" t="s">
        <v>148</v>
      </c>
      <c r="T266" s="169">
        <v>18.087459564208984</v>
      </c>
      <c r="V266" s="186" t="s">
        <v>585</v>
      </c>
      <c r="W266" s="169">
        <f t="shared" si="153"/>
        <v>27.775720596313477</v>
      </c>
      <c r="X266" s="104">
        <f t="shared" si="155"/>
        <v>2.6271932641859048</v>
      </c>
      <c r="Y266" s="104">
        <f t="shared" si="156"/>
        <v>423.83153218737965</v>
      </c>
    </row>
    <row r="267" spans="16:25" ht="32">
      <c r="P267">
        <v>35</v>
      </c>
      <c r="Q267" t="s">
        <v>166</v>
      </c>
      <c r="R267" t="s">
        <v>442</v>
      </c>
      <c r="S267" t="s">
        <v>148</v>
      </c>
      <c r="T267" s="169">
        <v>18.518512725830078</v>
      </c>
      <c r="V267" s="186" t="s">
        <v>585</v>
      </c>
      <c r="W267" s="169">
        <f t="shared" si="153"/>
        <v>27.551717758178711</v>
      </c>
      <c r="X267" s="104">
        <f t="shared" si="155"/>
        <v>2.6977120232398208</v>
      </c>
      <c r="Y267" s="104">
        <f t="shared" si="156"/>
        <v>498.5537913017136</v>
      </c>
    </row>
    <row r="268" spans="16:25" ht="16">
      <c r="P268">
        <v>36</v>
      </c>
      <c r="Q268" t="s">
        <v>448</v>
      </c>
      <c r="R268" t="s">
        <v>442</v>
      </c>
      <c r="S268" t="s">
        <v>148</v>
      </c>
      <c r="T268" s="169">
        <v>18.103353500366211</v>
      </c>
      <c r="V268" s="186" t="s">
        <v>400</v>
      </c>
      <c r="W268" s="169">
        <f t="shared" si="153"/>
        <v>27.228267669677734</v>
      </c>
      <c r="X268" s="104">
        <f t="shared" si="155"/>
        <v>2.7995379601203427</v>
      </c>
      <c r="Y268" s="104">
        <f t="shared" si="156"/>
        <v>630.28643465604421</v>
      </c>
    </row>
    <row r="269" spans="16:25" ht="16">
      <c r="P269">
        <v>60</v>
      </c>
      <c r="Q269" t="s">
        <v>178</v>
      </c>
      <c r="R269" t="s">
        <v>459</v>
      </c>
      <c r="S269" t="s">
        <v>148</v>
      </c>
      <c r="T269" s="169">
        <v>18.275138854980469</v>
      </c>
      <c r="V269" s="186" t="s">
        <v>400</v>
      </c>
      <c r="W269" s="169">
        <f t="shared" si="153"/>
        <v>27.969160079956055</v>
      </c>
      <c r="X269" s="104">
        <f t="shared" si="155"/>
        <v>2.5662962128266797</v>
      </c>
      <c r="Y269" s="104">
        <f t="shared" si="156"/>
        <v>368.3801435838069</v>
      </c>
    </row>
    <row r="270" spans="16:25" ht="16">
      <c r="P270">
        <v>83</v>
      </c>
      <c r="Q270" t="s">
        <v>184</v>
      </c>
      <c r="R270" t="s">
        <v>459</v>
      </c>
      <c r="S270" t="s">
        <v>148</v>
      </c>
      <c r="T270" s="169">
        <v>17.940116882324219</v>
      </c>
      <c r="V270" s="186" t="s">
        <v>400</v>
      </c>
      <c r="W270" s="169">
        <f t="shared" si="153"/>
        <v>27.719200134277344</v>
      </c>
      <c r="X270" s="104">
        <f t="shared" si="155"/>
        <v>2.64498657822215</v>
      </c>
      <c r="Y270" s="104">
        <f t="shared" si="156"/>
        <v>441.55680092418146</v>
      </c>
    </row>
    <row r="271" spans="16:25" ht="16">
      <c r="P271">
        <v>84</v>
      </c>
      <c r="Q271" t="s">
        <v>465</v>
      </c>
      <c r="R271" t="s">
        <v>459</v>
      </c>
      <c r="S271" t="s">
        <v>148</v>
      </c>
      <c r="T271" s="169">
        <v>18.874904632568359</v>
      </c>
      <c r="V271" s="186" t="s">
        <v>401</v>
      </c>
      <c r="W271" s="169">
        <f t="shared" si="153"/>
        <v>28.118553161621094</v>
      </c>
      <c r="X271" s="104">
        <f t="shared" si="155"/>
        <v>2.5192654929573144</v>
      </c>
      <c r="Y271" s="104">
        <f t="shared" si="156"/>
        <v>330.57156433036556</v>
      </c>
    </row>
    <row r="272" spans="16:25" ht="16">
      <c r="T272" s="169"/>
      <c r="V272" s="186" t="s">
        <v>401</v>
      </c>
      <c r="W272" s="169">
        <f t="shared" si="153"/>
        <v>28.400562286376953</v>
      </c>
      <c r="X272" s="104">
        <f t="shared" si="155"/>
        <v>2.4304856646066582</v>
      </c>
      <c r="Y272" s="104">
        <f t="shared" si="156"/>
        <v>269.45463880477439</v>
      </c>
    </row>
    <row r="273" spans="20:25" ht="16">
      <c r="T273" s="169"/>
      <c r="V273" s="186" t="s">
        <v>401</v>
      </c>
      <c r="W273" s="169">
        <f t="shared" si="153"/>
        <v>28.247219085693359</v>
      </c>
      <c r="X273" s="104">
        <f t="shared" si="155"/>
        <v>2.4787599289490454</v>
      </c>
      <c r="Y273" s="104">
        <f t="shared" si="156"/>
        <v>301.13409428517639</v>
      </c>
    </row>
    <row r="274" spans="20:25">
      <c r="T274" s="169"/>
      <c r="V274" s="192"/>
      <c r="W274" s="169"/>
      <c r="X274" s="104"/>
      <c r="Y274" s="104"/>
    </row>
    <row r="275" spans="20:25">
      <c r="T275" s="169"/>
      <c r="V275" s="192"/>
      <c r="W275" s="169"/>
      <c r="X275" s="104"/>
      <c r="Y275" s="104"/>
    </row>
    <row r="276" spans="20:25">
      <c r="T276" s="169"/>
      <c r="V276" s="192"/>
      <c r="W276" s="169"/>
      <c r="X276" s="104"/>
      <c r="Y276" s="104"/>
    </row>
    <row r="277" spans="20:25">
      <c r="T277" s="169"/>
      <c r="V277" s="192"/>
      <c r="W277" s="169"/>
      <c r="X277" s="104"/>
      <c r="Y277" s="104"/>
    </row>
    <row r="278" spans="20:25">
      <c r="T278" s="169"/>
      <c r="V278" s="192"/>
      <c r="W278" s="169"/>
      <c r="X278" s="104"/>
      <c r="Y278" s="104"/>
    </row>
    <row r="279" spans="20:25">
      <c r="T279" s="169"/>
      <c r="V279" s="192"/>
      <c r="W279" s="169"/>
      <c r="X279" s="104"/>
      <c r="Y279" s="104"/>
    </row>
    <row r="280" spans="20:25">
      <c r="T280" s="169"/>
      <c r="V280" s="192"/>
      <c r="W280" s="169"/>
      <c r="X280" s="104"/>
      <c r="Y280" s="104"/>
    </row>
    <row r="281" spans="20:25">
      <c r="T281" s="169"/>
      <c r="V281" s="192"/>
      <c r="W281" s="169"/>
      <c r="X281" s="104"/>
      <c r="Y281" s="104"/>
    </row>
    <row r="282" spans="20:25">
      <c r="T282" s="169"/>
      <c r="V282" s="192"/>
      <c r="W282" s="169"/>
      <c r="X282" s="104"/>
      <c r="Y282" s="104"/>
    </row>
    <row r="283" spans="20:25">
      <c r="T283" s="169"/>
      <c r="V283" s="192"/>
      <c r="W283" s="169"/>
      <c r="X283" s="104"/>
      <c r="Y283" s="104"/>
    </row>
    <row r="284" spans="20:25">
      <c r="T284" s="169"/>
      <c r="V284" s="192"/>
      <c r="W284" s="169"/>
      <c r="X284" s="104"/>
      <c r="Y284" s="104"/>
    </row>
    <row r="285" spans="20:25">
      <c r="T285" s="169"/>
      <c r="V285" s="192"/>
      <c r="W285" s="169"/>
      <c r="X285" s="104"/>
      <c r="Y285" s="104"/>
    </row>
    <row r="286" spans="20:25">
      <c r="T286" s="169"/>
      <c r="V286" s="192"/>
      <c r="W286" s="169"/>
      <c r="X286" s="104"/>
      <c r="Y286" s="104"/>
    </row>
    <row r="287" spans="20:25">
      <c r="T287" s="169"/>
      <c r="V287" s="192"/>
      <c r="W287" s="169"/>
      <c r="X287" s="104"/>
      <c r="Y287" s="104"/>
    </row>
    <row r="288" spans="20:25">
      <c r="T288" s="169"/>
      <c r="V288" s="192"/>
      <c r="W288" s="169"/>
      <c r="X288" s="104"/>
      <c r="Y288" s="104"/>
    </row>
    <row r="289" spans="20:25">
      <c r="T289" s="169"/>
      <c r="V289" s="192"/>
      <c r="W289" s="169"/>
      <c r="X289" s="104"/>
      <c r="Y289" s="104"/>
    </row>
    <row r="290" spans="20:25">
      <c r="V290" s="192"/>
      <c r="W290" s="169"/>
      <c r="X290" s="104"/>
      <c r="Y290" s="104"/>
    </row>
    <row r="291" spans="20:25">
      <c r="V291" s="192"/>
      <c r="W291" s="169"/>
      <c r="X291" s="104"/>
      <c r="Y291" s="104"/>
    </row>
  </sheetData>
  <sortState xmlns:xlrd2="http://schemas.microsoft.com/office/spreadsheetml/2017/richdata2" ref="A2:E101">
    <sortCondition ref="D2:D101"/>
    <sortCondition ref="C2:C101" customList="E8,E7,E6,E5,E4,E3,E2,E1,OVCAR3 Medium,OVCAR3 2uM,Caov-3"/>
  </sortState>
  <mergeCells count="1">
    <mergeCell ref="I28:N30"/>
  </mergeCells>
  <phoneticPr fontId="5" type="noConversion"/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Std gBlock</vt:lpstr>
      <vt:lpstr>Samples</vt:lpstr>
      <vt:lpstr>qPCR</vt:lpstr>
      <vt:lpstr>384w template</vt:lpstr>
      <vt:lpstr>Raw Data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Chappell, Vesna (NIH/NIEHS) [C]</dc:creator>
  <cp:lastModifiedBy>Rickard, Brittany Patricia</cp:lastModifiedBy>
  <cp:lastPrinted>2022-12-15T16:31:12Z</cp:lastPrinted>
  <dcterms:created xsi:type="dcterms:W3CDTF">2022-10-28T14:25:47Z</dcterms:created>
  <dcterms:modified xsi:type="dcterms:W3CDTF">2025-06-30T20:05:42Z</dcterms:modified>
</cp:coreProperties>
</file>