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udies\BRT 2018 Studies\1-NTP Studies\NIEHSO 20180515 - In vitro Chemical Sensitization Assessment\DPRA\Results\BPA\"/>
    </mc:Choice>
  </mc:AlternateContent>
  <xr:revisionPtr revIDLastSave="0" documentId="13_ncr:1_{4248AB99-26B8-4C84-B749-149695AC198C}" xr6:coauthVersionLast="47" xr6:coauthVersionMax="47" xr10:uidLastSave="{00000000-0000-0000-0000-000000000000}"/>
  <bookViews>
    <workbookView xWindow="4110" yWindow="4110" windowWidth="38700" windowHeight="15345" activeTab="4" xr2:uid="{00000000-000D-0000-FFFF-FFFF00000000}"/>
  </bookViews>
  <sheets>
    <sheet name="Standard" sheetId="1" r:id="rId1"/>
    <sheet name="Lysine Results" sheetId="2" r:id="rId2"/>
    <sheet name="Cysteine Results" sheetId="3" r:id="rId3"/>
    <sheet name="Results Summary" sheetId="4" r:id="rId4"/>
    <sheet name="BPA Compound Information" sheetId="5" r:id="rId5"/>
  </sheets>
  <definedNames>
    <definedName name="Labels">#REF!</definedName>
    <definedName name="_xlnm.Print_Area" localSheetId="4">'BPA Compound Information'!$A$1:$G$9</definedName>
    <definedName name="_xlnm.Print_Titles" localSheetId="4">'BPA Compound Information'!$1:$1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3" l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3" i="3"/>
  <c r="C4" i="3"/>
  <c r="C5" i="3"/>
  <c r="C6" i="3"/>
  <c r="C7" i="3"/>
  <c r="C8" i="3"/>
  <c r="C9" i="3"/>
  <c r="C10" i="3"/>
  <c r="C11" i="3"/>
  <c r="C12" i="3"/>
  <c r="C13" i="3"/>
  <c r="C2" i="3"/>
  <c r="C20" i="2"/>
  <c r="C21" i="2"/>
  <c r="C22" i="2"/>
  <c r="C23" i="2"/>
  <c r="C24" i="2"/>
  <c r="C28" i="2"/>
  <c r="C29" i="2"/>
  <c r="C30" i="2"/>
  <c r="C31" i="2"/>
  <c r="C32" i="2"/>
  <c r="C33" i="2"/>
  <c r="C34" i="2"/>
  <c r="C35" i="2"/>
  <c r="C36" i="2"/>
  <c r="C37" i="2"/>
  <c r="C38" i="2"/>
  <c r="C39" i="2"/>
  <c r="C19" i="2"/>
  <c r="C17" i="2"/>
  <c r="C18" i="2"/>
  <c r="C16" i="2"/>
  <c r="C3" i="2"/>
  <c r="C4" i="2"/>
  <c r="C5" i="2"/>
  <c r="C6" i="2"/>
  <c r="C7" i="2"/>
  <c r="C8" i="2"/>
  <c r="C9" i="2"/>
  <c r="C10" i="2"/>
  <c r="C11" i="2"/>
  <c r="C12" i="2"/>
  <c r="C13" i="2"/>
  <c r="C2" i="2"/>
  <c r="D31" i="3" l="1"/>
  <c r="D28" i="3"/>
  <c r="D19" i="2"/>
  <c r="D34" i="2"/>
  <c r="D22" i="2"/>
  <c r="D37" i="2"/>
  <c r="D19" i="3"/>
  <c r="D22" i="3"/>
  <c r="D25" i="3"/>
  <c r="D37" i="3"/>
  <c r="D16" i="2"/>
  <c r="D31" i="2"/>
  <c r="D34" i="3"/>
  <c r="D28" i="2"/>
  <c r="E8" i="4"/>
  <c r="E7" i="4"/>
  <c r="E6" i="4"/>
  <c r="E5" i="4"/>
  <c r="E3" i="4"/>
  <c r="E2" i="4"/>
  <c r="E34" i="3" l="1"/>
  <c r="E28" i="3"/>
  <c r="E22" i="3"/>
  <c r="E16" i="3"/>
  <c r="D16" i="3"/>
  <c r="D11" i="3"/>
  <c r="E8" i="3"/>
  <c r="D8" i="3"/>
  <c r="E2" i="3"/>
  <c r="F8" i="3" l="1"/>
  <c r="E25" i="3"/>
  <c r="D2" i="3"/>
  <c r="F2" i="3" s="1"/>
  <c r="E5" i="3"/>
  <c r="H5" i="3"/>
  <c r="D5" i="3"/>
  <c r="E19" i="3"/>
  <c r="F16" i="3"/>
  <c r="E37" i="3"/>
  <c r="G5" i="3"/>
  <c r="E11" i="3"/>
  <c r="F11" i="3" s="1"/>
  <c r="E31" i="3"/>
  <c r="I5" i="3" l="1"/>
  <c r="F5" i="3"/>
  <c r="E19" i="2" l="1"/>
  <c r="F19" i="2" s="1"/>
  <c r="E34" i="2"/>
  <c r="E37" i="2"/>
  <c r="E28" i="2"/>
  <c r="F28" i="2" s="1"/>
  <c r="E31" i="2"/>
  <c r="E22" i="2"/>
  <c r="F22" i="2" s="1"/>
  <c r="E5" i="2" l="1"/>
  <c r="D5" i="2"/>
  <c r="H5" i="2"/>
  <c r="G5" i="2"/>
  <c r="D8" i="2"/>
  <c r="E8" i="2"/>
  <c r="E2" i="2"/>
  <c r="D2" i="2"/>
  <c r="D11" i="2"/>
  <c r="E11" i="2"/>
  <c r="F11" i="2" l="1"/>
  <c r="F5" i="2"/>
  <c r="I5" i="2"/>
  <c r="F8" i="2"/>
  <c r="E16" i="2"/>
  <c r="F2" i="2"/>
  <c r="F16" i="2" l="1"/>
</calcChain>
</file>

<file path=xl/sharedStrings.xml><?xml version="1.0" encoding="utf-8"?>
<sst xmlns="http://schemas.openxmlformats.org/spreadsheetml/2006/main" count="200" uniqueCount="107">
  <si>
    <t>Y values</t>
  </si>
  <si>
    <t>X values</t>
  </si>
  <si>
    <t>Peptide peak area at 220 nm</t>
  </si>
  <si>
    <t>Peptide conc. (mM)</t>
  </si>
  <si>
    <t>CYSTEINE</t>
  </si>
  <si>
    <t>STD1</t>
  </si>
  <si>
    <t>STD2</t>
  </si>
  <si>
    <t>STD3</t>
  </si>
  <si>
    <t>STD4</t>
  </si>
  <si>
    <t>STD5</t>
  </si>
  <si>
    <t>STD6</t>
  </si>
  <si>
    <t>STD7</t>
  </si>
  <si>
    <t>Reference Control A, Rep 1</t>
  </si>
  <si>
    <t>Reference Control A, Rep 2</t>
  </si>
  <si>
    <t>Reference Control A, Rep 3</t>
  </si>
  <si>
    <t>Reference Control B, Rep 1</t>
  </si>
  <si>
    <t>Reference Control B, Rep 2</t>
  </si>
  <si>
    <t>Reference Control B, Rep 3</t>
  </si>
  <si>
    <t>Reference Control B, Rep 4</t>
  </si>
  <si>
    <t>Reference Control B, Rep 5</t>
  </si>
  <si>
    <t>Reference Control B, Rep 6</t>
  </si>
  <si>
    <t>Reference Control C, Rep 1 (acetonitrile)</t>
  </si>
  <si>
    <t>Reference Control C, Rep 2 (acetonitrile)</t>
  </si>
  <si>
    <t>Reference Control C, Rep 3 (acetonitrile)</t>
  </si>
  <si>
    <t>Intercept</t>
  </si>
  <si>
    <t>Slope</t>
  </si>
  <si>
    <t>Cinnamic aldehyde</t>
  </si>
  <si>
    <t>Cysteine Peptide</t>
  </si>
  <si>
    <t>Peptide Peak Area at 220 nm</t>
  </si>
  <si>
    <t>Peptide Conc. (mM)</t>
  </si>
  <si>
    <t>Mean Peptide Conc. (mM)</t>
  </si>
  <si>
    <t>SD of Mean Peptide Conc. (mM)</t>
  </si>
  <si>
    <t>CV of Peptide Conc.</t>
  </si>
  <si>
    <t>Percent Peptide Depl.</t>
  </si>
  <si>
    <t>Mean Percent Peptide Depl.</t>
  </si>
  <si>
    <t>CV of Percent Peptide Depl.</t>
  </si>
  <si>
    <t>SD of Percent Peptide Depl.</t>
  </si>
  <si>
    <t>LYSINE</t>
  </si>
  <si>
    <r>
      <t>R</t>
    </r>
    <r>
      <rPr>
        <vertAlign val="superscript"/>
        <sz val="11"/>
        <color theme="1"/>
        <rFont val="Times New Roman"/>
        <family val="1"/>
      </rPr>
      <t>2</t>
    </r>
  </si>
  <si>
    <t>Lysine Peptide</t>
  </si>
  <si>
    <t>N/A</t>
  </si>
  <si>
    <t>BRT Code</t>
  </si>
  <si>
    <t>Chemical Name</t>
  </si>
  <si>
    <t>Mean Cysteine % Depletion</t>
  </si>
  <si>
    <t>Mean Lysine % Depletion</t>
  </si>
  <si>
    <t>Mean % Cys+Lys Depletion</t>
  </si>
  <si>
    <t>Reactivity Class</t>
  </si>
  <si>
    <t>Prediction</t>
  </si>
  <si>
    <t>BPA-1 (Acetonitrile)</t>
  </si>
  <si>
    <t>BPA-2 (Acetonitrile)</t>
  </si>
  <si>
    <t>BPA-3 (Acetonitrile)</t>
  </si>
  <si>
    <t>BPA-4 (Acetonitrile)</t>
  </si>
  <si>
    <t>BPA-6 (Acetonitrile)</t>
  </si>
  <si>
    <t>BPA-7 (Acetonitrile)</t>
  </si>
  <si>
    <t>BPA-8 (Acetonitrile)</t>
  </si>
  <si>
    <t>Co-Elution interference observed</t>
  </si>
  <si>
    <t>Negative values will be reported as 0</t>
  </si>
  <si>
    <t>BPA-1</t>
  </si>
  <si>
    <t>BPA-2</t>
  </si>
  <si>
    <t>BPA-3</t>
  </si>
  <si>
    <t>BPA-4</t>
  </si>
  <si>
    <t>BPA-6</t>
  </si>
  <si>
    <t>BPA-7</t>
  </si>
  <si>
    <t>BPA-8</t>
  </si>
  <si>
    <t>Int</t>
  </si>
  <si>
    <t>-</t>
  </si>
  <si>
    <t>Bisphenol A</t>
  </si>
  <si>
    <t>Bisphenol AF</t>
  </si>
  <si>
    <t>2,4’-Bis(hydroxyphenyl)sulfone (2,4-BPS)</t>
  </si>
  <si>
    <t>Bisphenol B</t>
  </si>
  <si>
    <t>Bisphenol AP</t>
  </si>
  <si>
    <t>BPE</t>
  </si>
  <si>
    <t>Minimal Reactivity</t>
  </si>
  <si>
    <t>Non-Sensitizer</t>
  </si>
  <si>
    <t>*Determined with cysteine prediction model due to co-elution interference (Int)</t>
  </si>
  <si>
    <t>*Bisphenol S</t>
  </si>
  <si>
    <t>Molecular Weight</t>
  </si>
  <si>
    <t>CAS</t>
  </si>
  <si>
    <t>Supplier</t>
  </si>
  <si>
    <t>Lot Number</t>
  </si>
  <si>
    <t>CoA Purity (%)</t>
  </si>
  <si>
    <t>Determined Purity* (%)</t>
  </si>
  <si>
    <t>80-05-7</t>
  </si>
  <si>
    <t>Sigma-Aldrich</t>
  </si>
  <si>
    <t>04223EJ</t>
  </si>
  <si>
    <t>98.1</t>
  </si>
  <si>
    <t>98.32</t>
  </si>
  <si>
    <t>1478-61-1</t>
  </si>
  <si>
    <t>MRIGlobal via 3B Scientific Corp. via 3B Pharmachem International (Wuhan) Co., Ltd.</t>
  </si>
  <si>
    <t>20100425</t>
  </si>
  <si>
    <t>Bisphenol S</t>
  </si>
  <si>
    <t>80-09-1</t>
  </si>
  <si>
    <t>MKAA3505</t>
  </si>
  <si>
    <t>5397-34-2</t>
  </si>
  <si>
    <t>Toronto Research Chemicals</t>
  </si>
  <si>
    <t>1-ATH-73-4</t>
  </si>
  <si>
    <t>Bisphenol F</t>
  </si>
  <si>
    <t>2467-02-9</t>
  </si>
  <si>
    <t>19411PR</t>
  </si>
  <si>
    <t>77-40-7</t>
  </si>
  <si>
    <t>TCI America</t>
  </si>
  <si>
    <t>FIC01</t>
  </si>
  <si>
    <t>N</t>
  </si>
  <si>
    <t>1571-75-1</t>
  </si>
  <si>
    <t>07824ADV</t>
  </si>
  <si>
    <t>2081-08-5</t>
  </si>
  <si>
    <t>10517CE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</si>
</sst>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%"/>
    <numFmt numFmtId="167" formatCode="#,##0.000"/>
    <numFmt numFmtId="168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6" fontId="5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8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167" fontId="1" fillId="0" borderId="2" xfId="0" applyNumberFormat="1" applyFont="1" applyBorder="1"/>
    <xf numFmtId="0" fontId="15" fillId="0" borderId="0" xfId="0" applyFont="1"/>
    <xf numFmtId="0" fontId="16" fillId="0" borderId="0" xfId="0" applyFont="1"/>
    <xf numFmtId="0" fontId="9" fillId="0" borderId="2" xfId="0" applyFont="1" applyBorder="1" applyAlignment="1">
      <alignment vertical="center" wrapText="1"/>
    </xf>
    <xf numFmtId="168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7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/>
    </xf>
    <xf numFmtId="49" fontId="17" fillId="5" borderId="2" xfId="2" applyNumberFormat="1" applyFont="1" applyFill="1" applyBorder="1" applyAlignment="1">
      <alignment horizontal="center" vertical="center"/>
    </xf>
    <xf numFmtId="0" fontId="18" fillId="0" borderId="0" xfId="0" applyFont="1"/>
    <xf numFmtId="0" fontId="19" fillId="6" borderId="2" xfId="0" quotePrefix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9" fillId="6" borderId="2" xfId="0" quotePrefix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8" fillId="3" borderId="5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8B0EBC28-7642-4B2B-8303-B947709D0AEA}"/>
    <cellStyle name="Normal 4 2 3" xfId="2" xr:uid="{3A15B78D-B446-488D-A078-648328C54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Cysteine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661417322834645"/>
                  <c:y val="-5.9147346165062703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Standard!$C$5:$C$11</c:f>
              <c:numCache>
                <c:formatCode>General</c:formatCode>
                <c:ptCount val="7"/>
                <c:pt idx="0">
                  <c:v>0.53400000000000003</c:v>
                </c:pt>
                <c:pt idx="1">
                  <c:v>0.26700000000000002</c:v>
                </c:pt>
                <c:pt idx="2">
                  <c:v>0.13350000000000001</c:v>
                </c:pt>
                <c:pt idx="3">
                  <c:v>6.6699999999999995E-2</c:v>
                </c:pt>
                <c:pt idx="4">
                  <c:v>3.3399999999999999E-2</c:v>
                </c:pt>
                <c:pt idx="5">
                  <c:v>1.67E-2</c:v>
                </c:pt>
                <c:pt idx="6">
                  <c:v>0</c:v>
                </c:pt>
              </c:numCache>
            </c:numRef>
          </c:xVal>
          <c:yVal>
            <c:numRef>
              <c:f>Standard!$D$5:$D$11</c:f>
              <c:numCache>
                <c:formatCode>General</c:formatCode>
                <c:ptCount val="7"/>
                <c:pt idx="0">
                  <c:v>2874417</c:v>
                </c:pt>
                <c:pt idx="1">
                  <c:v>1497413</c:v>
                </c:pt>
                <c:pt idx="2">
                  <c:v>745955</c:v>
                </c:pt>
                <c:pt idx="3">
                  <c:v>369953</c:v>
                </c:pt>
                <c:pt idx="4">
                  <c:v>180966</c:v>
                </c:pt>
                <c:pt idx="5">
                  <c:v>80050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9-46B8-966D-CD367207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627128"/>
        <c:axId val="395625816"/>
      </c:scatterChart>
      <c:valAx>
        <c:axId val="39562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25816"/>
        <c:crosses val="autoZero"/>
        <c:crossBetween val="midCat"/>
      </c:valAx>
      <c:valAx>
        <c:axId val="395625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27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Lysine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Standard!$C$18:$C$24</c:f>
              <c:numCache>
                <c:formatCode>General</c:formatCode>
                <c:ptCount val="7"/>
                <c:pt idx="0">
                  <c:v>0.53400000000000003</c:v>
                </c:pt>
                <c:pt idx="1">
                  <c:v>0.26700000000000002</c:v>
                </c:pt>
                <c:pt idx="2">
                  <c:v>0.13350000000000001</c:v>
                </c:pt>
                <c:pt idx="3">
                  <c:v>6.6699999999999995E-2</c:v>
                </c:pt>
                <c:pt idx="4">
                  <c:v>3.3399999999999999E-2</c:v>
                </c:pt>
                <c:pt idx="5">
                  <c:v>1.67E-2</c:v>
                </c:pt>
                <c:pt idx="6">
                  <c:v>0</c:v>
                </c:pt>
              </c:numCache>
            </c:numRef>
          </c:xVal>
          <c:yVal>
            <c:numRef>
              <c:f>Standard!$D$18:$D$24</c:f>
              <c:numCache>
                <c:formatCode>General</c:formatCode>
                <c:ptCount val="7"/>
                <c:pt idx="0">
                  <c:v>2597700</c:v>
                </c:pt>
                <c:pt idx="1">
                  <c:v>1363476</c:v>
                </c:pt>
                <c:pt idx="2">
                  <c:v>678071</c:v>
                </c:pt>
                <c:pt idx="3">
                  <c:v>324971</c:v>
                </c:pt>
                <c:pt idx="4">
                  <c:v>159726</c:v>
                </c:pt>
                <c:pt idx="5">
                  <c:v>75896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34-40E1-9CBF-91FDB70BB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453288"/>
        <c:axId val="554463128"/>
      </c:scatterChart>
      <c:valAx>
        <c:axId val="554453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463128"/>
        <c:crosses val="autoZero"/>
        <c:crossBetween val="midCat"/>
      </c:valAx>
      <c:valAx>
        <c:axId val="55446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453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14</xdr:col>
      <xdr:colOff>581025</xdr:colOff>
      <xdr:row>11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9975E2-0BB4-44AF-911D-0336D1C5B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171450</xdr:colOff>
      <xdr:row>14</xdr:row>
      <xdr:rowOff>95250</xdr:rowOff>
    </xdr:from>
    <xdr:to>
      <xdr:col>14</xdr:col>
      <xdr:colOff>523875</xdr:colOff>
      <xdr:row>26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1DEA2A-469C-45FD-A8C3-D3CE4E1DE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24"/>
  <sheetViews>
    <sheetView zoomScaleNormal="100" workbookViewId="0">
      <selection activeCell="F40" sqref="F40"/>
    </sheetView>
  </sheetViews>
  <sheetFormatPr defaultRowHeight="15" x14ac:dyDescent="0.25"/>
  <cols>
    <col min="3" max="4" width="14.28515625" customWidth="1"/>
    <col min="5" max="5" width="5.42578125" customWidth="1"/>
    <col min="7" max="7" width="12.42578125" bestFit="1" customWidth="1"/>
  </cols>
  <sheetData>
    <row r="3" spans="1:7" x14ac:dyDescent="0.25">
      <c r="A3" s="1"/>
      <c r="B3" s="1"/>
      <c r="C3" s="2" t="s">
        <v>1</v>
      </c>
      <c r="D3" s="2" t="s">
        <v>0</v>
      </c>
    </row>
    <row r="4" spans="1:7" ht="47.25" x14ac:dyDescent="0.25">
      <c r="A4" s="1"/>
      <c r="B4" s="3"/>
      <c r="C4" s="5" t="s">
        <v>3</v>
      </c>
      <c r="D4" s="4" t="s">
        <v>2</v>
      </c>
    </row>
    <row r="5" spans="1:7" ht="15.75" customHeight="1" x14ac:dyDescent="0.25">
      <c r="A5" s="48" t="s">
        <v>4</v>
      </c>
      <c r="B5" s="6" t="s">
        <v>5</v>
      </c>
      <c r="C5" s="7">
        <v>0.53400000000000003</v>
      </c>
      <c r="D5" s="7">
        <v>2874417</v>
      </c>
      <c r="F5" s="12" t="s">
        <v>38</v>
      </c>
      <c r="G5" s="16">
        <v>1</v>
      </c>
    </row>
    <row r="6" spans="1:7" ht="15.75" x14ac:dyDescent="0.25">
      <c r="A6" s="49"/>
      <c r="B6" s="6" t="s">
        <v>6</v>
      </c>
      <c r="C6" s="7">
        <v>0.26700000000000002</v>
      </c>
      <c r="D6" s="7">
        <v>1497413</v>
      </c>
      <c r="F6" s="12" t="s">
        <v>24</v>
      </c>
      <c r="G6" s="26">
        <v>8207.1479999999992</v>
      </c>
    </row>
    <row r="7" spans="1:7" ht="15.75" x14ac:dyDescent="0.25">
      <c r="A7" s="49"/>
      <c r="B7" s="6" t="s">
        <v>7</v>
      </c>
      <c r="C7" s="7">
        <v>0.13350000000000001</v>
      </c>
      <c r="D7" s="7">
        <v>745955</v>
      </c>
      <c r="F7" s="12" t="s">
        <v>25</v>
      </c>
      <c r="G7" s="26">
        <v>5413586.9550000001</v>
      </c>
    </row>
    <row r="8" spans="1:7" ht="15.75" x14ac:dyDescent="0.25">
      <c r="A8" s="49"/>
      <c r="B8" s="6" t="s">
        <v>8</v>
      </c>
      <c r="C8" s="7">
        <v>6.6699999999999995E-2</v>
      </c>
      <c r="D8" s="7">
        <v>369953</v>
      </c>
    </row>
    <row r="9" spans="1:7" ht="15.75" x14ac:dyDescent="0.25">
      <c r="A9" s="49"/>
      <c r="B9" s="6" t="s">
        <v>9</v>
      </c>
      <c r="C9" s="7">
        <v>3.3399999999999999E-2</v>
      </c>
      <c r="D9" s="7">
        <v>180966</v>
      </c>
    </row>
    <row r="10" spans="1:7" ht="15.75" x14ac:dyDescent="0.25">
      <c r="A10" s="49"/>
      <c r="B10" s="6" t="s">
        <v>10</v>
      </c>
      <c r="C10" s="7">
        <v>1.67E-2</v>
      </c>
      <c r="D10" s="7">
        <v>80050</v>
      </c>
    </row>
    <row r="11" spans="1:7" ht="15.75" x14ac:dyDescent="0.25">
      <c r="A11" s="50"/>
      <c r="B11" s="6" t="s">
        <v>11</v>
      </c>
      <c r="C11" s="7">
        <v>0</v>
      </c>
      <c r="D11" s="7">
        <v>0</v>
      </c>
    </row>
    <row r="16" spans="1:7" x14ac:dyDescent="0.25">
      <c r="A16" s="1"/>
      <c r="B16" s="1"/>
      <c r="C16" s="2" t="s">
        <v>1</v>
      </c>
      <c r="D16" s="2" t="s">
        <v>0</v>
      </c>
    </row>
    <row r="17" spans="1:7" ht="47.25" x14ac:dyDescent="0.25">
      <c r="A17" s="1"/>
      <c r="B17" s="3"/>
      <c r="C17" s="5" t="s">
        <v>29</v>
      </c>
      <c r="D17" s="4" t="s">
        <v>28</v>
      </c>
    </row>
    <row r="18" spans="1:7" ht="18" x14ac:dyDescent="0.25">
      <c r="A18" s="51" t="s">
        <v>37</v>
      </c>
      <c r="B18" s="6" t="s">
        <v>5</v>
      </c>
      <c r="C18" s="7">
        <v>0.53400000000000003</v>
      </c>
      <c r="D18" s="7">
        <v>2597700</v>
      </c>
      <c r="F18" s="12" t="s">
        <v>38</v>
      </c>
      <c r="G18" s="16">
        <v>0.999</v>
      </c>
    </row>
    <row r="19" spans="1:7" ht="15.75" x14ac:dyDescent="0.25">
      <c r="A19" s="51"/>
      <c r="B19" s="6" t="s">
        <v>6</v>
      </c>
      <c r="C19" s="7">
        <v>0.26700000000000002</v>
      </c>
      <c r="D19" s="7">
        <v>1363476</v>
      </c>
      <c r="F19" s="12" t="s">
        <v>24</v>
      </c>
      <c r="G19" s="26">
        <v>6789.8909999999996</v>
      </c>
    </row>
    <row r="20" spans="1:7" ht="15.75" x14ac:dyDescent="0.25">
      <c r="A20" s="51"/>
      <c r="B20" s="6" t="s">
        <v>7</v>
      </c>
      <c r="C20" s="7">
        <v>0.13350000000000001</v>
      </c>
      <c r="D20" s="7">
        <v>678071</v>
      </c>
      <c r="F20" s="12" t="s">
        <v>25</v>
      </c>
      <c r="G20" s="26">
        <v>4900894.8559999997</v>
      </c>
    </row>
    <row r="21" spans="1:7" ht="15.75" x14ac:dyDescent="0.25">
      <c r="A21" s="51"/>
      <c r="B21" s="6" t="s">
        <v>8</v>
      </c>
      <c r="C21" s="7">
        <v>6.6699999999999995E-2</v>
      </c>
      <c r="D21" s="7">
        <v>324971</v>
      </c>
    </row>
    <row r="22" spans="1:7" ht="15.75" x14ac:dyDescent="0.25">
      <c r="A22" s="51"/>
      <c r="B22" s="6" t="s">
        <v>9</v>
      </c>
      <c r="C22" s="7">
        <v>3.3399999999999999E-2</v>
      </c>
      <c r="D22" s="7">
        <v>159726</v>
      </c>
    </row>
    <row r="23" spans="1:7" ht="15.75" x14ac:dyDescent="0.25">
      <c r="A23" s="51"/>
      <c r="B23" s="6" t="s">
        <v>10</v>
      </c>
      <c r="C23" s="7">
        <v>1.67E-2</v>
      </c>
      <c r="D23" s="7">
        <v>75896</v>
      </c>
    </row>
    <row r="24" spans="1:7" ht="15.75" x14ac:dyDescent="0.25">
      <c r="A24" s="51"/>
      <c r="B24" s="6" t="s">
        <v>11</v>
      </c>
      <c r="C24" s="7">
        <v>0</v>
      </c>
      <c r="D24" s="7">
        <v>0</v>
      </c>
    </row>
  </sheetData>
  <mergeCells count="2">
    <mergeCell ref="A5:A11"/>
    <mergeCell ref="A18:A24"/>
  </mergeCells>
  <pageMargins left="0.7" right="0.7" top="0.75" bottom="0.75" header="0.3" footer="0.3"/>
  <pageSetup scale="83" orientation="landscape" r:id="rId1"/>
  <headerFooter>
    <oddHeader>&amp;CNIEHSO 20180515
Standard Curves Set 1&amp;R09 Nov 2020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A6" zoomScaleNormal="100" workbookViewId="0">
      <selection activeCell="B50" sqref="B50"/>
    </sheetView>
  </sheetViews>
  <sheetFormatPr defaultRowHeight="15" x14ac:dyDescent="0.25"/>
  <cols>
    <col min="1" max="1" width="37.5703125" bestFit="1" customWidth="1"/>
    <col min="2" max="2" width="15.7109375" customWidth="1"/>
    <col min="3" max="3" width="13.85546875" bestFit="1" customWidth="1"/>
    <col min="4" max="4" width="14.5703125" bestFit="1" customWidth="1"/>
    <col min="5" max="7" width="14.42578125" bestFit="1" customWidth="1"/>
    <col min="8" max="8" width="13.7109375" bestFit="1" customWidth="1"/>
    <col min="9" max="9" width="14.42578125" bestFit="1" customWidth="1"/>
    <col min="10" max="12" width="14.7109375" customWidth="1"/>
  </cols>
  <sheetData>
    <row r="1" spans="1:9" ht="47.25" x14ac:dyDescent="0.25">
      <c r="A1" s="17" t="s">
        <v>39</v>
      </c>
      <c r="B1" s="4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30</v>
      </c>
      <c r="H1" s="5" t="s">
        <v>31</v>
      </c>
      <c r="I1" s="5" t="s">
        <v>32</v>
      </c>
    </row>
    <row r="2" spans="1:9" ht="15.75" x14ac:dyDescent="0.25">
      <c r="A2" s="25" t="s">
        <v>12</v>
      </c>
      <c r="B2" s="7">
        <v>2506683</v>
      </c>
      <c r="C2" s="10">
        <f>ROUND((B2-Standard!$G$19)/Standard!$G$20,3)</f>
        <v>0.51</v>
      </c>
      <c r="D2" s="58">
        <f>AVERAGE(C2:C4)</f>
        <v>0.5083333333333333</v>
      </c>
      <c r="E2" s="58">
        <f>STDEV(C2:C4)</f>
        <v>2.0816659994661348E-3</v>
      </c>
      <c r="F2" s="64">
        <f>(E2/D2)</f>
        <v>4.0950806546874788E-3</v>
      </c>
      <c r="G2" s="18"/>
      <c r="H2" s="8"/>
      <c r="I2" s="9"/>
    </row>
    <row r="3" spans="1:9" ht="15.75" x14ac:dyDescent="0.25">
      <c r="A3" s="25" t="s">
        <v>13</v>
      </c>
      <c r="B3" s="7">
        <v>2487445</v>
      </c>
      <c r="C3" s="10">
        <f>ROUND((B3-Standard!$G$19)/Standard!$G$20,3)</f>
        <v>0.50600000000000001</v>
      </c>
      <c r="D3" s="59"/>
      <c r="E3" s="59"/>
      <c r="F3" s="65"/>
      <c r="G3" s="18"/>
      <c r="H3" s="8"/>
      <c r="I3" s="9"/>
    </row>
    <row r="4" spans="1:9" ht="15.75" x14ac:dyDescent="0.25">
      <c r="A4" s="25" t="s">
        <v>14</v>
      </c>
      <c r="B4" s="7">
        <v>2500158</v>
      </c>
      <c r="C4" s="10">
        <f>ROUND((B4-Standard!$G$19)/Standard!$G$20,3)</f>
        <v>0.50900000000000001</v>
      </c>
      <c r="D4" s="60"/>
      <c r="E4" s="60"/>
      <c r="F4" s="66"/>
      <c r="G4" s="19"/>
      <c r="H4" s="20"/>
      <c r="I4" s="21"/>
    </row>
    <row r="5" spans="1:9" ht="15.75" x14ac:dyDescent="0.25">
      <c r="A5" s="25" t="s">
        <v>15</v>
      </c>
      <c r="B5" s="7">
        <v>2508444</v>
      </c>
      <c r="C5" s="10">
        <f>ROUND((B5-Standard!$G$19)/Standard!$G$20,3)</f>
        <v>0.51</v>
      </c>
      <c r="D5" s="58">
        <f>AVERAGE(C5:C7)</f>
        <v>0.51</v>
      </c>
      <c r="E5" s="58">
        <f>STDEV(C5:C7)</f>
        <v>0</v>
      </c>
      <c r="F5" s="64">
        <f>(E5/D5)</f>
        <v>0</v>
      </c>
      <c r="G5" s="58">
        <f>AVERAGE(C5:C13)</f>
        <v>0.50722222222222213</v>
      </c>
      <c r="H5" s="61">
        <f>STDEV(C5:C13)</f>
        <v>3.527668414752791E-3</v>
      </c>
      <c r="I5" s="64">
        <f>(H5/G5)</f>
        <v>6.9548774880120751E-3</v>
      </c>
    </row>
    <row r="6" spans="1:9" ht="15.75" x14ac:dyDescent="0.25">
      <c r="A6" s="25" t="s">
        <v>16</v>
      </c>
      <c r="B6" s="7">
        <v>2503926</v>
      </c>
      <c r="C6" s="10">
        <f>ROUND((B6-Standard!$G$19)/Standard!$G$20,3)</f>
        <v>0.51</v>
      </c>
      <c r="D6" s="59"/>
      <c r="E6" s="59"/>
      <c r="F6" s="65"/>
      <c r="G6" s="59"/>
      <c r="H6" s="62"/>
      <c r="I6" s="65"/>
    </row>
    <row r="7" spans="1:9" ht="15.75" x14ac:dyDescent="0.25">
      <c r="A7" s="25" t="s">
        <v>17</v>
      </c>
      <c r="B7" s="7">
        <v>2504559</v>
      </c>
      <c r="C7" s="10">
        <f>ROUND((B7-Standard!$G$19)/Standard!$G$20,3)</f>
        <v>0.51</v>
      </c>
      <c r="D7" s="60"/>
      <c r="E7" s="60"/>
      <c r="F7" s="66"/>
      <c r="G7" s="59"/>
      <c r="H7" s="62"/>
      <c r="I7" s="65"/>
    </row>
    <row r="8" spans="1:9" ht="15.75" x14ac:dyDescent="0.25">
      <c r="A8" s="25" t="s">
        <v>18</v>
      </c>
      <c r="B8" s="7">
        <v>2467302</v>
      </c>
      <c r="C8" s="10">
        <f>ROUND((B8-Standard!$G$19)/Standard!$G$20,3)</f>
        <v>0.502</v>
      </c>
      <c r="D8" s="58">
        <f>AVERAGE(C8:C10)</f>
        <v>0.50566666666666671</v>
      </c>
      <c r="E8" s="58">
        <f>STDEV(C8:C10)</f>
        <v>4.0414518843273836E-3</v>
      </c>
      <c r="F8" s="64">
        <f>(E8/D8)</f>
        <v>7.9923240955716221E-3</v>
      </c>
      <c r="G8" s="59"/>
      <c r="H8" s="62"/>
      <c r="I8" s="65"/>
    </row>
    <row r="9" spans="1:9" ht="15.75" x14ac:dyDescent="0.25">
      <c r="A9" s="25" t="s">
        <v>19</v>
      </c>
      <c r="B9" s="7">
        <v>2482964</v>
      </c>
      <c r="C9" s="10">
        <f>ROUND((B9-Standard!$G$19)/Standard!$G$20,3)</f>
        <v>0.505</v>
      </c>
      <c r="D9" s="59"/>
      <c r="E9" s="59"/>
      <c r="F9" s="65"/>
      <c r="G9" s="59"/>
      <c r="H9" s="62"/>
      <c r="I9" s="65"/>
    </row>
    <row r="10" spans="1:9" ht="15.75" x14ac:dyDescent="0.25">
      <c r="A10" s="25" t="s">
        <v>20</v>
      </c>
      <c r="B10" s="7">
        <v>2507912</v>
      </c>
      <c r="C10" s="10">
        <f>ROUND((B10-Standard!$G$19)/Standard!$G$20,3)</f>
        <v>0.51</v>
      </c>
      <c r="D10" s="60"/>
      <c r="E10" s="60"/>
      <c r="F10" s="66"/>
      <c r="G10" s="59"/>
      <c r="H10" s="62"/>
      <c r="I10" s="65"/>
    </row>
    <row r="11" spans="1:9" ht="15.75" x14ac:dyDescent="0.25">
      <c r="A11" s="11" t="s">
        <v>21</v>
      </c>
      <c r="B11" s="7">
        <v>2504187</v>
      </c>
      <c r="C11" s="10">
        <f>ROUND((B11-Standard!$G$19)/Standard!$G$20,3)</f>
        <v>0.51</v>
      </c>
      <c r="D11" s="58">
        <f>AVERAGE(C11:C13)</f>
        <v>0.50600000000000001</v>
      </c>
      <c r="E11" s="58">
        <f>STDEV(C11:C13)</f>
        <v>4.0000000000000036E-3</v>
      </c>
      <c r="F11" s="64">
        <f>(E11/D11)</f>
        <v>7.905138339920955E-3</v>
      </c>
      <c r="G11" s="59"/>
      <c r="H11" s="62"/>
      <c r="I11" s="65"/>
    </row>
    <row r="12" spans="1:9" ht="15.75" x14ac:dyDescent="0.25">
      <c r="A12" s="11" t="s">
        <v>22</v>
      </c>
      <c r="B12" s="7">
        <v>2466433</v>
      </c>
      <c r="C12" s="10">
        <f>ROUND((B12-Standard!$G$19)/Standard!$G$20,3)</f>
        <v>0.502</v>
      </c>
      <c r="D12" s="59"/>
      <c r="E12" s="59"/>
      <c r="F12" s="65"/>
      <c r="G12" s="59"/>
      <c r="H12" s="62"/>
      <c r="I12" s="65"/>
    </row>
    <row r="13" spans="1:9" ht="15.75" x14ac:dyDescent="0.25">
      <c r="A13" s="11" t="s">
        <v>23</v>
      </c>
      <c r="B13" s="7">
        <v>2488579</v>
      </c>
      <c r="C13" s="10">
        <f>ROUND((B13-Standard!$G$19)/Standard!$G$20,3)</f>
        <v>0.50600000000000001</v>
      </c>
      <c r="D13" s="60"/>
      <c r="E13" s="60"/>
      <c r="F13" s="66"/>
      <c r="G13" s="60"/>
      <c r="H13" s="63"/>
      <c r="I13" s="66"/>
    </row>
    <row r="14" spans="1:9" s="14" customFormat="1" ht="15.75" x14ac:dyDescent="0.25">
      <c r="A14" s="22"/>
      <c r="B14"/>
      <c r="C14"/>
      <c r="D14"/>
      <c r="E14"/>
      <c r="F14"/>
    </row>
    <row r="15" spans="1:9" s="14" customFormat="1" ht="47.25" x14ac:dyDescent="0.25">
      <c r="A15" s="13"/>
      <c r="B15" s="4" t="s">
        <v>28</v>
      </c>
      <c r="C15" s="5" t="s">
        <v>33</v>
      </c>
      <c r="D15" s="5" t="s">
        <v>34</v>
      </c>
      <c r="E15" s="5" t="s">
        <v>36</v>
      </c>
      <c r="F15" s="5" t="s">
        <v>35</v>
      </c>
    </row>
    <row r="16" spans="1:9" ht="15.75" x14ac:dyDescent="0.25">
      <c r="A16" s="57" t="s">
        <v>26</v>
      </c>
      <c r="B16" s="7">
        <v>1112643</v>
      </c>
      <c r="C16" s="15">
        <f>ROUND((1-(B16/AVERAGE($B$11:$B$13))),3)</f>
        <v>0.55300000000000005</v>
      </c>
      <c r="D16" s="54">
        <f>ROUND(AVERAGE(C16:C18),3)</f>
        <v>0.54900000000000004</v>
      </c>
      <c r="E16" s="54">
        <f>STDEV(C16:C18)</f>
        <v>8.3864970836060905E-3</v>
      </c>
      <c r="F16" s="54">
        <f>(E16/D16)</f>
        <v>1.527595097196009E-2</v>
      </c>
      <c r="G16" s="14"/>
      <c r="H16" s="14"/>
      <c r="I16" s="14"/>
    </row>
    <row r="17" spans="1:9" ht="15.75" x14ac:dyDescent="0.25">
      <c r="A17" s="57"/>
      <c r="B17" s="7">
        <v>1110150</v>
      </c>
      <c r="C17" s="15">
        <f t="shared" ref="C17:C18" si="0">ROUND((1-(B17/AVERAGE($B$11:$B$13))),3)</f>
        <v>0.55400000000000005</v>
      </c>
      <c r="D17" s="54"/>
      <c r="E17" s="54"/>
      <c r="F17" s="54"/>
      <c r="G17" s="14"/>
      <c r="H17" s="14"/>
      <c r="I17" s="14"/>
    </row>
    <row r="18" spans="1:9" ht="15.75" x14ac:dyDescent="0.25">
      <c r="A18" s="57"/>
      <c r="B18" s="7">
        <v>1146943</v>
      </c>
      <c r="C18" s="15">
        <f t="shared" si="0"/>
        <v>0.53900000000000003</v>
      </c>
      <c r="D18" s="54"/>
      <c r="E18" s="54"/>
      <c r="F18" s="54"/>
    </row>
    <row r="19" spans="1:9" ht="15.75" customHeight="1" x14ac:dyDescent="0.25">
      <c r="A19" s="52" t="s">
        <v>48</v>
      </c>
      <c r="B19" s="7">
        <v>2465653</v>
      </c>
      <c r="C19" s="15">
        <f>ROUND((1-(B19/AVERAGE($B$11:$B$13))),3)</f>
        <v>8.0000000000000002E-3</v>
      </c>
      <c r="D19" s="55">
        <f>ROUND(AVERAGE(C19:C21),3)</f>
        <v>8.9999999999999993E-3</v>
      </c>
      <c r="E19" s="54">
        <f>STDEV(C19:C21)</f>
        <v>6.0277137733417072E-3</v>
      </c>
      <c r="F19" s="54">
        <f>E19/D19</f>
        <v>0.66974597481574527</v>
      </c>
    </row>
    <row r="20" spans="1:9" ht="15.75" x14ac:dyDescent="0.25">
      <c r="A20" s="52"/>
      <c r="B20" s="7">
        <v>2479939</v>
      </c>
      <c r="C20" s="15">
        <f t="shared" ref="C20:C39" si="1">ROUND((1-(B20/AVERAGE($B$11:$B$13))),3)</f>
        <v>3.0000000000000001E-3</v>
      </c>
      <c r="D20" s="55"/>
      <c r="E20" s="54"/>
      <c r="F20" s="54"/>
    </row>
    <row r="21" spans="1:9" ht="15.75" x14ac:dyDescent="0.25">
      <c r="A21" s="52"/>
      <c r="B21" s="7">
        <v>2448349</v>
      </c>
      <c r="C21" s="15">
        <f t="shared" si="1"/>
        <v>1.4999999999999999E-2</v>
      </c>
      <c r="D21" s="55"/>
      <c r="E21" s="54"/>
      <c r="F21" s="54"/>
    </row>
    <row r="22" spans="1:9" ht="15.75" x14ac:dyDescent="0.25">
      <c r="A22" s="52" t="s">
        <v>49</v>
      </c>
      <c r="B22" s="7">
        <v>2455202</v>
      </c>
      <c r="C22" s="15">
        <f t="shared" si="1"/>
        <v>1.2999999999999999E-2</v>
      </c>
      <c r="D22" s="54">
        <f>ROUND(AVERAGE(C22:C24),3)</f>
        <v>1.0999999999999999E-2</v>
      </c>
      <c r="E22" s="54">
        <f>STDEV(C22:C24)</f>
        <v>3.4641016151377496E-3</v>
      </c>
      <c r="F22" s="54">
        <f t="shared" ref="F22" si="2">E22/D22</f>
        <v>0.31491832864888636</v>
      </c>
    </row>
    <row r="23" spans="1:9" ht="15.75" x14ac:dyDescent="0.25">
      <c r="A23" s="52"/>
      <c r="B23" s="7">
        <v>2453028</v>
      </c>
      <c r="C23" s="15">
        <f t="shared" si="1"/>
        <v>1.2999999999999999E-2</v>
      </c>
      <c r="D23" s="54"/>
      <c r="E23" s="54"/>
      <c r="F23" s="54"/>
    </row>
    <row r="24" spans="1:9" ht="15.75" x14ac:dyDescent="0.25">
      <c r="A24" s="52"/>
      <c r="B24" s="7">
        <v>2469844</v>
      </c>
      <c r="C24" s="15">
        <f t="shared" si="1"/>
        <v>7.0000000000000001E-3</v>
      </c>
      <c r="D24" s="54"/>
      <c r="E24" s="54"/>
      <c r="F24" s="54"/>
    </row>
    <row r="25" spans="1:9" ht="15.75" x14ac:dyDescent="0.25">
      <c r="A25" s="56" t="s">
        <v>50</v>
      </c>
      <c r="B25" s="7" t="s">
        <v>40</v>
      </c>
      <c r="C25" s="15" t="s">
        <v>40</v>
      </c>
      <c r="D25" s="55" t="s">
        <v>40</v>
      </c>
      <c r="E25" s="54" t="s">
        <v>40</v>
      </c>
      <c r="F25" s="54" t="s">
        <v>40</v>
      </c>
    </row>
    <row r="26" spans="1:9" ht="15.75" x14ac:dyDescent="0.25">
      <c r="A26" s="56"/>
      <c r="B26" s="7" t="s">
        <v>40</v>
      </c>
      <c r="C26" s="15" t="s">
        <v>40</v>
      </c>
      <c r="D26" s="55"/>
      <c r="E26" s="54"/>
      <c r="F26" s="54"/>
    </row>
    <row r="27" spans="1:9" ht="15.75" x14ac:dyDescent="0.25">
      <c r="A27" s="56"/>
      <c r="B27" s="7" t="s">
        <v>40</v>
      </c>
      <c r="C27" s="15" t="s">
        <v>40</v>
      </c>
      <c r="D27" s="55"/>
      <c r="E27" s="54"/>
      <c r="F27" s="54"/>
    </row>
    <row r="28" spans="1:9" ht="15.75" x14ac:dyDescent="0.25">
      <c r="A28" s="57" t="s">
        <v>51</v>
      </c>
      <c r="B28" s="7">
        <v>2350580</v>
      </c>
      <c r="C28" s="15">
        <f t="shared" si="1"/>
        <v>5.5E-2</v>
      </c>
      <c r="D28" s="54">
        <f>ROUND(AVERAGE(C28:C30),3)</f>
        <v>6.4000000000000001E-2</v>
      </c>
      <c r="E28" s="54">
        <f>STDEV(C28:C30)</f>
        <v>2.0074859899884723E-2</v>
      </c>
      <c r="F28" s="54">
        <f t="shared" ref="F28" si="3">E28/D28</f>
        <v>0.31366968593569877</v>
      </c>
    </row>
    <row r="29" spans="1:9" ht="15.75" x14ac:dyDescent="0.25">
      <c r="A29" s="57"/>
      <c r="B29" s="7">
        <v>2361202</v>
      </c>
      <c r="C29" s="15">
        <f t="shared" si="1"/>
        <v>0.05</v>
      </c>
      <c r="D29" s="54"/>
      <c r="E29" s="54"/>
      <c r="F29" s="54"/>
    </row>
    <row r="30" spans="1:9" ht="15.75" x14ac:dyDescent="0.25">
      <c r="A30" s="57"/>
      <c r="B30" s="7">
        <v>2270698</v>
      </c>
      <c r="C30" s="15">
        <f t="shared" si="1"/>
        <v>8.6999999999999994E-2</v>
      </c>
      <c r="D30" s="54"/>
      <c r="E30" s="54"/>
      <c r="F30" s="54"/>
    </row>
    <row r="31" spans="1:9" ht="15.75" x14ac:dyDescent="0.25">
      <c r="A31" s="52" t="s">
        <v>52</v>
      </c>
      <c r="B31" s="7">
        <v>2527191</v>
      </c>
      <c r="C31" s="15">
        <f t="shared" si="1"/>
        <v>-1.6E-2</v>
      </c>
      <c r="D31" s="53">
        <f>ROUND(AVERAGE(C31:C33),3)</f>
        <v>-1.0999999999999999E-2</v>
      </c>
      <c r="E31" s="54">
        <f>STDEV(C31:C33)</f>
        <v>4.7258156262526075E-3</v>
      </c>
      <c r="F31" s="54" t="s">
        <v>40</v>
      </c>
    </row>
    <row r="32" spans="1:9" ht="15.75" x14ac:dyDescent="0.25">
      <c r="A32" s="52"/>
      <c r="B32" s="7">
        <v>2502909</v>
      </c>
      <c r="C32" s="15">
        <f t="shared" si="1"/>
        <v>-7.0000000000000001E-3</v>
      </c>
      <c r="D32" s="53"/>
      <c r="E32" s="54"/>
      <c r="F32" s="54"/>
    </row>
    <row r="33" spans="1:6" ht="15.75" x14ac:dyDescent="0.25">
      <c r="A33" s="52"/>
      <c r="B33" s="7">
        <v>2509991</v>
      </c>
      <c r="C33" s="15">
        <f t="shared" si="1"/>
        <v>-8.9999999999999993E-3</v>
      </c>
      <c r="D33" s="53"/>
      <c r="E33" s="54"/>
      <c r="F33" s="54"/>
    </row>
    <row r="34" spans="1:6" ht="15.75" customHeight="1" x14ac:dyDescent="0.25">
      <c r="A34" s="52" t="s">
        <v>53</v>
      </c>
      <c r="B34" s="7">
        <v>2476766</v>
      </c>
      <c r="C34" s="15">
        <f t="shared" si="1"/>
        <v>4.0000000000000001E-3</v>
      </c>
      <c r="D34" s="55">
        <f>ROUND(AVERAGE(C34:C36),3)</f>
        <v>2E-3</v>
      </c>
      <c r="E34" s="54">
        <f>STDEV(C34:C36)</f>
        <v>2.5166114784235831E-3</v>
      </c>
      <c r="F34" s="54" t="s">
        <v>40</v>
      </c>
    </row>
    <row r="35" spans="1:6" ht="15.75" x14ac:dyDescent="0.25">
      <c r="A35" s="52"/>
      <c r="B35" s="7">
        <v>2480233</v>
      </c>
      <c r="C35" s="15">
        <f t="shared" si="1"/>
        <v>2E-3</v>
      </c>
      <c r="D35" s="55"/>
      <c r="E35" s="54"/>
      <c r="F35" s="54"/>
    </row>
    <row r="36" spans="1:6" ht="15.75" x14ac:dyDescent="0.25">
      <c r="A36" s="52"/>
      <c r="B36" s="7">
        <v>2488047</v>
      </c>
      <c r="C36" s="15">
        <f t="shared" si="1"/>
        <v>-1E-3</v>
      </c>
      <c r="D36" s="55"/>
      <c r="E36" s="54"/>
      <c r="F36" s="54"/>
    </row>
    <row r="37" spans="1:6" ht="15.75" customHeight="1" x14ac:dyDescent="0.25">
      <c r="A37" s="52" t="s">
        <v>54</v>
      </c>
      <c r="B37" s="7">
        <v>2505683</v>
      </c>
      <c r="C37" s="15">
        <f t="shared" si="1"/>
        <v>-8.0000000000000002E-3</v>
      </c>
      <c r="D37" s="53">
        <f>ROUND(AVERAGE(C37:C39),3)</f>
        <v>-1E-3</v>
      </c>
      <c r="E37" s="54">
        <f>STDEV(C37:C39)</f>
        <v>6.5064070986477112E-3</v>
      </c>
      <c r="F37" s="54" t="s">
        <v>40</v>
      </c>
    </row>
    <row r="38" spans="1:6" ht="15.75" x14ac:dyDescent="0.25">
      <c r="A38" s="52"/>
      <c r="B38" s="7">
        <v>2488879</v>
      </c>
      <c r="C38" s="15">
        <f t="shared" si="1"/>
        <v>-1E-3</v>
      </c>
      <c r="D38" s="53"/>
      <c r="E38" s="54"/>
      <c r="F38" s="54"/>
    </row>
    <row r="39" spans="1:6" ht="15.75" x14ac:dyDescent="0.25">
      <c r="A39" s="52"/>
      <c r="B39" s="7">
        <v>2474236</v>
      </c>
      <c r="C39" s="15">
        <f t="shared" si="1"/>
        <v>5.0000000000000001E-3</v>
      </c>
      <c r="D39" s="53"/>
      <c r="E39" s="54"/>
      <c r="F39" s="54"/>
    </row>
    <row r="41" spans="1:6" x14ac:dyDescent="0.25">
      <c r="A41" s="27" t="s">
        <v>55</v>
      </c>
    </row>
    <row r="42" spans="1:6" x14ac:dyDescent="0.25">
      <c r="A42" s="28" t="s">
        <v>56</v>
      </c>
    </row>
  </sheetData>
  <mergeCells count="47">
    <mergeCell ref="D2:D4"/>
    <mergeCell ref="E2:E4"/>
    <mergeCell ref="F2:F4"/>
    <mergeCell ref="A16:A18"/>
    <mergeCell ref="D16:D18"/>
    <mergeCell ref="E16:E18"/>
    <mergeCell ref="D5:D7"/>
    <mergeCell ref="E5:E7"/>
    <mergeCell ref="F5:F7"/>
    <mergeCell ref="D8:D10"/>
    <mergeCell ref="E8:E10"/>
    <mergeCell ref="F8:F10"/>
    <mergeCell ref="G5:G13"/>
    <mergeCell ref="H5:H13"/>
    <mergeCell ref="I5:I13"/>
    <mergeCell ref="F16:F18"/>
    <mergeCell ref="D11:D13"/>
    <mergeCell ref="E11:E13"/>
    <mergeCell ref="F11:F13"/>
    <mergeCell ref="A19:A21"/>
    <mergeCell ref="D19:D21"/>
    <mergeCell ref="E19:E21"/>
    <mergeCell ref="F19:F21"/>
    <mergeCell ref="A22:A24"/>
    <mergeCell ref="D22:D24"/>
    <mergeCell ref="E22:E24"/>
    <mergeCell ref="F22:F24"/>
    <mergeCell ref="A25:A27"/>
    <mergeCell ref="D25:D27"/>
    <mergeCell ref="E25:E27"/>
    <mergeCell ref="F25:F27"/>
    <mergeCell ref="A28:A30"/>
    <mergeCell ref="D28:D30"/>
    <mergeCell ref="E28:E30"/>
    <mergeCell ref="F28:F30"/>
    <mergeCell ref="A37:A39"/>
    <mergeCell ref="D37:D39"/>
    <mergeCell ref="E37:E39"/>
    <mergeCell ref="F37:F39"/>
    <mergeCell ref="A31:A33"/>
    <mergeCell ref="D31:D33"/>
    <mergeCell ref="E31:E33"/>
    <mergeCell ref="F31:F33"/>
    <mergeCell ref="A34:A36"/>
    <mergeCell ref="D34:D36"/>
    <mergeCell ref="E34:E36"/>
    <mergeCell ref="F34:F36"/>
  </mergeCells>
  <pageMargins left="0.7" right="0.7" top="0.75" bottom="0.75" header="0.3" footer="0.3"/>
  <pageSetup scale="77" orientation="landscape" r:id="rId1"/>
  <headerFooter>
    <oddHeader>&amp;C
NIEHSO 20180515
Lysine BPA</oddHeader>
    <oddFooter>&amp;CPage &amp;P of &amp;N</oddFooter>
  </headerFooter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394D-DF6B-4F6C-962D-D88CC0A460F6}">
  <dimension ref="A1:I41"/>
  <sheetViews>
    <sheetView topLeftCell="A6" zoomScaleNormal="100" workbookViewId="0">
      <selection activeCell="B40" sqref="A40:XFD45"/>
    </sheetView>
  </sheetViews>
  <sheetFormatPr defaultRowHeight="15" x14ac:dyDescent="0.25"/>
  <cols>
    <col min="1" max="1" width="37.5703125" bestFit="1" customWidth="1"/>
    <col min="2" max="2" width="15.7109375" customWidth="1"/>
    <col min="3" max="3" width="13.85546875" bestFit="1" customWidth="1"/>
    <col min="4" max="4" width="14.5703125" bestFit="1" customWidth="1"/>
    <col min="5" max="7" width="14.42578125" bestFit="1" customWidth="1"/>
    <col min="8" max="8" width="13.7109375" bestFit="1" customWidth="1"/>
    <col min="9" max="9" width="14.42578125" bestFit="1" customWidth="1"/>
    <col min="10" max="12" width="14.7109375" customWidth="1"/>
  </cols>
  <sheetData>
    <row r="1" spans="1:9" ht="47.25" x14ac:dyDescent="0.25">
      <c r="A1" s="17" t="s">
        <v>27</v>
      </c>
      <c r="B1" s="4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30</v>
      </c>
      <c r="H1" s="5" t="s">
        <v>31</v>
      </c>
      <c r="I1" s="5" t="s">
        <v>32</v>
      </c>
    </row>
    <row r="2" spans="1:9" ht="15.75" x14ac:dyDescent="0.25">
      <c r="A2" s="25" t="s">
        <v>12</v>
      </c>
      <c r="B2" s="7">
        <v>2816014</v>
      </c>
      <c r="C2" s="10">
        <f>ROUND((B2-Standard!$G$6)/Standard!$G$7,3)</f>
        <v>0.51900000000000002</v>
      </c>
      <c r="D2" s="58">
        <f>AVERAGE(C2:C4)</f>
        <v>0.50866666666666671</v>
      </c>
      <c r="E2" s="58">
        <f>STDEV(C2:C4)</f>
        <v>8.9628864398325087E-3</v>
      </c>
      <c r="F2" s="64">
        <f>(E2/D2)</f>
        <v>1.7620353420378456E-2</v>
      </c>
      <c r="G2" s="18"/>
      <c r="H2" s="8"/>
      <c r="I2" s="9"/>
    </row>
    <row r="3" spans="1:9" ht="15.75" x14ac:dyDescent="0.25">
      <c r="A3" s="25" t="s">
        <v>13</v>
      </c>
      <c r="B3" s="7">
        <v>2734058</v>
      </c>
      <c r="C3" s="10">
        <f>ROUND((B3-Standard!$G$6)/Standard!$G$7,3)</f>
        <v>0.504</v>
      </c>
      <c r="D3" s="59"/>
      <c r="E3" s="59"/>
      <c r="F3" s="65"/>
      <c r="G3" s="18"/>
      <c r="H3" s="8"/>
      <c r="I3" s="9"/>
    </row>
    <row r="4" spans="1:9" ht="15.75" x14ac:dyDescent="0.25">
      <c r="A4" s="25" t="s">
        <v>14</v>
      </c>
      <c r="B4" s="7">
        <v>2729794</v>
      </c>
      <c r="C4" s="10">
        <f>ROUND((B4-Standard!$G$6)/Standard!$G$7,3)</f>
        <v>0.503</v>
      </c>
      <c r="D4" s="60"/>
      <c r="E4" s="60"/>
      <c r="F4" s="66"/>
      <c r="G4" s="19"/>
      <c r="H4" s="20"/>
      <c r="I4" s="21"/>
    </row>
    <row r="5" spans="1:9" ht="15.75" x14ac:dyDescent="0.25">
      <c r="A5" s="25" t="s">
        <v>15</v>
      </c>
      <c r="B5" s="7">
        <v>2737677</v>
      </c>
      <c r="C5" s="10">
        <f>ROUND((B5-Standard!$G$6)/Standard!$G$7,3)</f>
        <v>0.504</v>
      </c>
      <c r="D5" s="58">
        <f>AVERAGE(C5:C7)</f>
        <v>0.50200000000000011</v>
      </c>
      <c r="E5" s="58">
        <f>STDEV(C5:C7)</f>
        <v>2.6457513110645929E-3</v>
      </c>
      <c r="F5" s="64">
        <f>(E5/D5)</f>
        <v>5.2704209383756823E-3</v>
      </c>
      <c r="G5" s="58">
        <f>AVERAGE(C5:C13)</f>
        <v>0.51</v>
      </c>
      <c r="H5" s="61">
        <f>STDEV(C5:C13)</f>
        <v>9.5393920141694649E-3</v>
      </c>
      <c r="I5" s="64">
        <f>(H5/G5)</f>
        <v>1.8704690223861696E-2</v>
      </c>
    </row>
    <row r="6" spans="1:9" ht="15.75" x14ac:dyDescent="0.25">
      <c r="A6" s="25" t="s">
        <v>16</v>
      </c>
      <c r="B6" s="7">
        <v>2728721</v>
      </c>
      <c r="C6" s="10">
        <f>ROUND((B6-Standard!$G$6)/Standard!$G$7,3)</f>
        <v>0.503</v>
      </c>
      <c r="D6" s="59"/>
      <c r="E6" s="59"/>
      <c r="F6" s="65"/>
      <c r="G6" s="59"/>
      <c r="H6" s="62"/>
      <c r="I6" s="65"/>
    </row>
    <row r="7" spans="1:9" ht="15.75" x14ac:dyDescent="0.25">
      <c r="A7" s="25" t="s">
        <v>17</v>
      </c>
      <c r="B7" s="7">
        <v>2710106</v>
      </c>
      <c r="C7" s="10">
        <f>ROUND((B7-Standard!$G$6)/Standard!$G$7,3)</f>
        <v>0.499</v>
      </c>
      <c r="D7" s="60"/>
      <c r="E7" s="60"/>
      <c r="F7" s="66"/>
      <c r="G7" s="59"/>
      <c r="H7" s="62"/>
      <c r="I7" s="65"/>
    </row>
    <row r="8" spans="1:9" ht="15.75" x14ac:dyDescent="0.25">
      <c r="A8" s="25" t="s">
        <v>18</v>
      </c>
      <c r="B8" s="7">
        <v>2830540</v>
      </c>
      <c r="C8" s="10">
        <f>ROUND((B8-Standard!$G$6)/Standard!$G$7,3)</f>
        <v>0.52100000000000002</v>
      </c>
      <c r="D8" s="58">
        <f>AVERAGE(C8:C10)</f>
        <v>0.52166666666666661</v>
      </c>
      <c r="E8" s="58">
        <f>STDEV(C8:C10)</f>
        <v>6.0277137733417132E-3</v>
      </c>
      <c r="F8" s="64">
        <f>(E8/D8)</f>
        <v>1.1554722888194979E-2</v>
      </c>
      <c r="G8" s="59"/>
      <c r="H8" s="62"/>
      <c r="I8" s="65"/>
    </row>
    <row r="9" spans="1:9" ht="15.75" x14ac:dyDescent="0.25">
      <c r="A9" s="25" t="s">
        <v>19</v>
      </c>
      <c r="B9" s="7">
        <v>2799560</v>
      </c>
      <c r="C9" s="10">
        <f>ROUND((B9-Standard!$G$6)/Standard!$G$7,3)</f>
        <v>0.51600000000000001</v>
      </c>
      <c r="D9" s="59"/>
      <c r="E9" s="59"/>
      <c r="F9" s="65"/>
      <c r="G9" s="59"/>
      <c r="H9" s="62"/>
      <c r="I9" s="65"/>
    </row>
    <row r="10" spans="1:9" ht="15.75" x14ac:dyDescent="0.25">
      <c r="A10" s="25" t="s">
        <v>20</v>
      </c>
      <c r="B10" s="7">
        <v>2864460</v>
      </c>
      <c r="C10" s="10">
        <f>ROUND((B10-Standard!$G$6)/Standard!$G$7,3)</f>
        <v>0.52800000000000002</v>
      </c>
      <c r="D10" s="60"/>
      <c r="E10" s="60"/>
      <c r="F10" s="66"/>
      <c r="G10" s="59"/>
      <c r="H10" s="62"/>
      <c r="I10" s="65"/>
    </row>
    <row r="11" spans="1:9" ht="15.75" x14ac:dyDescent="0.25">
      <c r="A11" s="11" t="s">
        <v>21</v>
      </c>
      <c r="B11" s="7">
        <v>2749126</v>
      </c>
      <c r="C11" s="10">
        <f>ROUND((B11-Standard!$G$6)/Standard!$G$7,3)</f>
        <v>0.50600000000000001</v>
      </c>
      <c r="D11" s="58">
        <f>AVERAGE(C11:C13)</f>
        <v>0.5063333333333333</v>
      </c>
      <c r="E11" s="58">
        <f>STDEV(C11:C13)</f>
        <v>5.7735026918962634E-4</v>
      </c>
      <c r="F11" s="64">
        <f>(E11/D11)</f>
        <v>1.1402572795055162E-3</v>
      </c>
      <c r="G11" s="59"/>
      <c r="H11" s="62"/>
      <c r="I11" s="65"/>
    </row>
    <row r="12" spans="1:9" ht="15.75" x14ac:dyDescent="0.25">
      <c r="A12" s="11" t="s">
        <v>22</v>
      </c>
      <c r="B12" s="7">
        <v>2752346</v>
      </c>
      <c r="C12" s="10">
        <f>ROUND((B12-Standard!$G$6)/Standard!$G$7,3)</f>
        <v>0.50700000000000001</v>
      </c>
      <c r="D12" s="59"/>
      <c r="E12" s="59"/>
      <c r="F12" s="65"/>
      <c r="G12" s="59"/>
      <c r="H12" s="62"/>
      <c r="I12" s="65"/>
    </row>
    <row r="13" spans="1:9" ht="15.75" x14ac:dyDescent="0.25">
      <c r="A13" s="11" t="s">
        <v>23</v>
      </c>
      <c r="B13" s="7">
        <v>2747423</v>
      </c>
      <c r="C13" s="10">
        <f>ROUND((B13-Standard!$G$6)/Standard!$G$7,3)</f>
        <v>0.50600000000000001</v>
      </c>
      <c r="D13" s="60"/>
      <c r="E13" s="60"/>
      <c r="F13" s="66"/>
      <c r="G13" s="60"/>
      <c r="H13" s="63"/>
      <c r="I13" s="66"/>
    </row>
    <row r="14" spans="1:9" s="14" customFormat="1" ht="15.75" x14ac:dyDescent="0.25">
      <c r="A14" s="22"/>
      <c r="B14"/>
      <c r="C14"/>
      <c r="D14"/>
      <c r="E14"/>
      <c r="F14"/>
    </row>
    <row r="15" spans="1:9" s="14" customFormat="1" ht="47.25" x14ac:dyDescent="0.25">
      <c r="A15" s="13"/>
      <c r="B15" s="4" t="s">
        <v>28</v>
      </c>
      <c r="C15" s="5" t="s">
        <v>33</v>
      </c>
      <c r="D15" s="5" t="s">
        <v>34</v>
      </c>
      <c r="E15" s="5" t="s">
        <v>36</v>
      </c>
      <c r="F15" s="5" t="s">
        <v>35</v>
      </c>
    </row>
    <row r="16" spans="1:9" ht="15.75" x14ac:dyDescent="0.25">
      <c r="A16" s="52" t="s">
        <v>26</v>
      </c>
      <c r="B16" s="7">
        <v>911160</v>
      </c>
      <c r="C16" s="15">
        <f>ROUND((1-(B16/AVERAGE($B$11:$B$13))),3)</f>
        <v>0.66900000000000004</v>
      </c>
      <c r="D16" s="54">
        <f>AVERAGE(C16:C18)</f>
        <v>0.67100000000000015</v>
      </c>
      <c r="E16" s="54">
        <f>STDEV(C16:C18)</f>
        <v>1.7320508075688787E-3</v>
      </c>
      <c r="F16" s="54">
        <f>(E16/D16)</f>
        <v>2.5812977758105488E-3</v>
      </c>
      <c r="G16" s="14"/>
      <c r="H16" s="14"/>
      <c r="I16" s="14"/>
    </row>
    <row r="17" spans="1:9" ht="15.75" x14ac:dyDescent="0.25">
      <c r="A17" s="52"/>
      <c r="B17" s="7">
        <v>901522</v>
      </c>
      <c r="C17" s="15">
        <f t="shared" ref="C17:C18" si="0">ROUND((1-(B17/AVERAGE($B$11:$B$13))),3)</f>
        <v>0.67200000000000004</v>
      </c>
      <c r="D17" s="54"/>
      <c r="E17" s="54"/>
      <c r="F17" s="54"/>
      <c r="G17" s="14"/>
      <c r="H17" s="14"/>
      <c r="I17" s="14"/>
    </row>
    <row r="18" spans="1:9" ht="15.75" x14ac:dyDescent="0.25">
      <c r="A18" s="52"/>
      <c r="B18" s="7">
        <v>901175</v>
      </c>
      <c r="C18" s="15">
        <f t="shared" si="0"/>
        <v>0.67200000000000004</v>
      </c>
      <c r="D18" s="54"/>
      <c r="E18" s="54"/>
      <c r="F18" s="54"/>
    </row>
    <row r="19" spans="1:9" ht="15.75" customHeight="1" x14ac:dyDescent="0.25">
      <c r="A19" s="67" t="s">
        <v>48</v>
      </c>
      <c r="B19" s="7">
        <v>2708241</v>
      </c>
      <c r="C19" s="15">
        <f>ROUND((1-(B19/AVERAGE($B$11:$B$13))),3)</f>
        <v>1.4999999999999999E-2</v>
      </c>
      <c r="D19" s="54">
        <f>ROUND(AVERAGE(C19:C21),3)</f>
        <v>5.0000000000000001E-3</v>
      </c>
      <c r="E19" s="54">
        <f>STDEV(C19:C21)</f>
        <v>1.0598742063723098E-2</v>
      </c>
      <c r="F19" s="54" t="s">
        <v>40</v>
      </c>
    </row>
    <row r="20" spans="1:9" ht="15.75" x14ac:dyDescent="0.25">
      <c r="A20" s="68"/>
      <c r="B20" s="7">
        <v>2730143</v>
      </c>
      <c r="C20" s="15">
        <f t="shared" ref="C20:C39" si="1">ROUND((1-(B20/AVERAGE($B$11:$B$13))),3)</f>
        <v>7.0000000000000001E-3</v>
      </c>
      <c r="D20" s="54"/>
      <c r="E20" s="54"/>
      <c r="F20" s="54"/>
    </row>
    <row r="21" spans="1:9" ht="15.75" x14ac:dyDescent="0.25">
      <c r="A21" s="69"/>
      <c r="B21" s="7">
        <v>2765714</v>
      </c>
      <c r="C21" s="15">
        <f t="shared" si="1"/>
        <v>-6.0000000000000001E-3</v>
      </c>
      <c r="D21" s="54"/>
      <c r="E21" s="54"/>
      <c r="F21" s="54"/>
    </row>
    <row r="22" spans="1:9" ht="15.75" x14ac:dyDescent="0.25">
      <c r="A22" s="67" t="s">
        <v>49</v>
      </c>
      <c r="B22" s="7">
        <v>2766554</v>
      </c>
      <c r="C22" s="15">
        <f t="shared" si="1"/>
        <v>-6.0000000000000001E-3</v>
      </c>
      <c r="D22" s="53">
        <f>ROUND(AVERAGE(C22:C24),3)</f>
        <v>-1.4E-2</v>
      </c>
      <c r="E22" s="54">
        <f>STDEV(C22:C24)</f>
        <v>1.0016652800877816E-2</v>
      </c>
      <c r="F22" s="54" t="s">
        <v>40</v>
      </c>
    </row>
    <row r="23" spans="1:9" ht="15.75" x14ac:dyDescent="0.25">
      <c r="A23" s="68"/>
      <c r="B23" s="7">
        <v>2777583</v>
      </c>
      <c r="C23" s="15">
        <f t="shared" si="1"/>
        <v>-0.01</v>
      </c>
      <c r="D23" s="53"/>
      <c r="E23" s="54"/>
      <c r="F23" s="54"/>
    </row>
    <row r="24" spans="1:9" ht="15.75" x14ac:dyDescent="0.25">
      <c r="A24" s="69"/>
      <c r="B24" s="7">
        <v>2819499</v>
      </c>
      <c r="C24" s="15">
        <f t="shared" si="1"/>
        <v>-2.5000000000000001E-2</v>
      </c>
      <c r="D24" s="53"/>
      <c r="E24" s="54"/>
      <c r="F24" s="54"/>
    </row>
    <row r="25" spans="1:9" ht="15.75" x14ac:dyDescent="0.25">
      <c r="A25" s="67" t="s">
        <v>50</v>
      </c>
      <c r="B25" s="7">
        <v>2700796</v>
      </c>
      <c r="C25" s="15">
        <f t="shared" si="1"/>
        <v>1.7999999999999999E-2</v>
      </c>
      <c r="D25" s="54">
        <f t="shared" ref="D25" si="2">ROUND(AVERAGE(C25:C27),3)</f>
        <v>1.2999999999999999E-2</v>
      </c>
      <c r="E25" s="54">
        <f>STDEV(C25:C27)</f>
        <v>1.5695009822658069E-2</v>
      </c>
      <c r="F25" s="54" t="s">
        <v>40</v>
      </c>
    </row>
    <row r="26" spans="1:9" ht="15.75" x14ac:dyDescent="0.25">
      <c r="A26" s="68"/>
      <c r="B26" s="7">
        <v>2762892</v>
      </c>
      <c r="C26" s="15">
        <f t="shared" si="1"/>
        <v>-5.0000000000000001E-3</v>
      </c>
      <c r="D26" s="54"/>
      <c r="E26" s="54"/>
      <c r="F26" s="54"/>
    </row>
    <row r="27" spans="1:9" ht="15.75" x14ac:dyDescent="0.25">
      <c r="A27" s="69"/>
      <c r="B27" s="7">
        <v>2680842</v>
      </c>
      <c r="C27" s="15">
        <f t="shared" si="1"/>
        <v>2.5000000000000001E-2</v>
      </c>
      <c r="D27" s="54"/>
      <c r="E27" s="54"/>
      <c r="F27" s="54"/>
    </row>
    <row r="28" spans="1:9" ht="15.75" x14ac:dyDescent="0.25">
      <c r="A28" s="70" t="s">
        <v>51</v>
      </c>
      <c r="B28" s="7">
        <v>2777489</v>
      </c>
      <c r="C28" s="15">
        <f t="shared" si="1"/>
        <v>-0.01</v>
      </c>
      <c r="D28" s="53">
        <f t="shared" ref="D28" si="3">ROUND(AVERAGE(C28:C30),3)</f>
        <v>-1.7999999999999999E-2</v>
      </c>
      <c r="E28" s="54">
        <f>STDEV(C28:C30)</f>
        <v>1.2741009902410933E-2</v>
      </c>
      <c r="F28" s="54" t="s">
        <v>40</v>
      </c>
    </row>
    <row r="29" spans="1:9" ht="15.75" x14ac:dyDescent="0.25">
      <c r="A29" s="71"/>
      <c r="B29" s="7">
        <v>2782425</v>
      </c>
      <c r="C29" s="15">
        <f t="shared" si="1"/>
        <v>-1.2E-2</v>
      </c>
      <c r="D29" s="53"/>
      <c r="E29" s="54"/>
      <c r="F29" s="54"/>
    </row>
    <row r="30" spans="1:9" ht="15.75" x14ac:dyDescent="0.25">
      <c r="A30" s="72"/>
      <c r="B30" s="7">
        <v>2841388</v>
      </c>
      <c r="C30" s="15">
        <f t="shared" si="1"/>
        <v>-3.3000000000000002E-2</v>
      </c>
      <c r="D30" s="53"/>
      <c r="E30" s="54"/>
      <c r="F30" s="54"/>
    </row>
    <row r="31" spans="1:9" ht="15.75" x14ac:dyDescent="0.25">
      <c r="A31" s="67" t="s">
        <v>52</v>
      </c>
      <c r="B31" s="7">
        <v>2717050</v>
      </c>
      <c r="C31" s="15">
        <f t="shared" si="1"/>
        <v>1.2E-2</v>
      </c>
      <c r="D31" s="53">
        <f t="shared" ref="D31" si="4">ROUND(AVERAGE(C31:C33),3)</f>
        <v>-8.0000000000000002E-3</v>
      </c>
      <c r="E31" s="54">
        <f>STDEV(C31:C33)</f>
        <v>2.1126602503321101E-2</v>
      </c>
      <c r="F31" s="54" t="s">
        <v>40</v>
      </c>
    </row>
    <row r="32" spans="1:9" ht="15.75" x14ac:dyDescent="0.25">
      <c r="A32" s="68"/>
      <c r="B32" s="7">
        <v>2762541</v>
      </c>
      <c r="C32" s="15">
        <f t="shared" si="1"/>
        <v>-5.0000000000000001E-3</v>
      </c>
      <c r="D32" s="53"/>
      <c r="E32" s="54"/>
      <c r="F32" s="54"/>
    </row>
    <row r="33" spans="1:6" ht="15.75" x14ac:dyDescent="0.25">
      <c r="A33" s="69"/>
      <c r="B33" s="7">
        <v>2831477</v>
      </c>
      <c r="C33" s="15">
        <f t="shared" si="1"/>
        <v>-0.03</v>
      </c>
      <c r="D33" s="53"/>
      <c r="E33" s="54"/>
      <c r="F33" s="54"/>
    </row>
    <row r="34" spans="1:6" ht="15.75" customHeight="1" x14ac:dyDescent="0.25">
      <c r="A34" s="67" t="s">
        <v>53</v>
      </c>
      <c r="B34" s="7">
        <v>2742059</v>
      </c>
      <c r="C34" s="15">
        <f t="shared" si="1"/>
        <v>3.0000000000000001E-3</v>
      </c>
      <c r="D34" s="53">
        <f t="shared" ref="D34" si="5">ROUND(AVERAGE(C34:C36),3)</f>
        <v>-8.0000000000000002E-3</v>
      </c>
      <c r="E34" s="54">
        <f>STDEV(C34:C36)</f>
        <v>1.0535653752852739E-2</v>
      </c>
      <c r="F34" s="54" t="s">
        <v>40</v>
      </c>
    </row>
    <row r="35" spans="1:6" ht="15.75" x14ac:dyDescent="0.25">
      <c r="A35" s="68"/>
      <c r="B35" s="7">
        <v>2774290</v>
      </c>
      <c r="C35" s="15">
        <f t="shared" si="1"/>
        <v>-8.9999999999999993E-3</v>
      </c>
      <c r="D35" s="53"/>
      <c r="E35" s="54"/>
      <c r="F35" s="54"/>
    </row>
    <row r="36" spans="1:6" ht="15.75" x14ac:dyDescent="0.25">
      <c r="A36" s="69"/>
      <c r="B36" s="7">
        <v>2797880</v>
      </c>
      <c r="C36" s="15">
        <f t="shared" si="1"/>
        <v>-1.7999999999999999E-2</v>
      </c>
      <c r="D36" s="53"/>
      <c r="E36" s="54"/>
      <c r="F36" s="54"/>
    </row>
    <row r="37" spans="1:6" ht="15.75" customHeight="1" x14ac:dyDescent="0.25">
      <c r="A37" s="67" t="s">
        <v>54</v>
      </c>
      <c r="B37" s="7">
        <v>2766185</v>
      </c>
      <c r="C37" s="15">
        <f t="shared" si="1"/>
        <v>-6.0000000000000001E-3</v>
      </c>
      <c r="D37" s="53">
        <f t="shared" ref="D37" si="6">ROUND(AVERAGE(C37:C39),3)</f>
        <v>-1.4999999999999999E-2</v>
      </c>
      <c r="E37" s="54">
        <f>STDEV(C37:C39)</f>
        <v>8.5440037453175296E-3</v>
      </c>
      <c r="F37" s="54" t="s">
        <v>40</v>
      </c>
    </row>
    <row r="38" spans="1:6" ht="15.75" x14ac:dyDescent="0.25">
      <c r="A38" s="68"/>
      <c r="B38" s="7">
        <v>2794414</v>
      </c>
      <c r="C38" s="15">
        <f t="shared" si="1"/>
        <v>-1.6E-2</v>
      </c>
      <c r="D38" s="53"/>
      <c r="E38" s="54"/>
      <c r="F38" s="54"/>
    </row>
    <row r="39" spans="1:6" ht="15.75" x14ac:dyDescent="0.25">
      <c r="A39" s="69"/>
      <c r="B39" s="7">
        <v>2812706</v>
      </c>
      <c r="C39" s="15">
        <f t="shared" si="1"/>
        <v>-2.3E-2</v>
      </c>
      <c r="D39" s="53"/>
      <c r="E39" s="54"/>
      <c r="F39" s="54"/>
    </row>
    <row r="41" spans="1:6" x14ac:dyDescent="0.25">
      <c r="A41" s="28" t="s">
        <v>56</v>
      </c>
    </row>
  </sheetData>
  <mergeCells count="47">
    <mergeCell ref="A28:A30"/>
    <mergeCell ref="D28:D30"/>
    <mergeCell ref="E28:E30"/>
    <mergeCell ref="F28:F30"/>
    <mergeCell ref="A31:A33"/>
    <mergeCell ref="D31:D33"/>
    <mergeCell ref="E31:E33"/>
    <mergeCell ref="F31:F33"/>
    <mergeCell ref="A34:A36"/>
    <mergeCell ref="D34:D36"/>
    <mergeCell ref="E34:E36"/>
    <mergeCell ref="F34:F36"/>
    <mergeCell ref="A37:A39"/>
    <mergeCell ref="D37:D39"/>
    <mergeCell ref="E37:E39"/>
    <mergeCell ref="F37:F39"/>
    <mergeCell ref="A16:A18"/>
    <mergeCell ref="D16:D18"/>
    <mergeCell ref="E16:E18"/>
    <mergeCell ref="F16:F18"/>
    <mergeCell ref="A19:A21"/>
    <mergeCell ref="D19:D21"/>
    <mergeCell ref="E19:E21"/>
    <mergeCell ref="F19:F21"/>
    <mergeCell ref="A22:A24"/>
    <mergeCell ref="D22:D24"/>
    <mergeCell ref="E22:E24"/>
    <mergeCell ref="F22:F24"/>
    <mergeCell ref="A25:A27"/>
    <mergeCell ref="D25:D27"/>
    <mergeCell ref="E25:E27"/>
    <mergeCell ref="F25:F27"/>
    <mergeCell ref="G5:G13"/>
    <mergeCell ref="H5:H13"/>
    <mergeCell ref="I5:I13"/>
    <mergeCell ref="D8:D10"/>
    <mergeCell ref="E8:E10"/>
    <mergeCell ref="F8:F10"/>
    <mergeCell ref="D11:D13"/>
    <mergeCell ref="E11:E13"/>
    <mergeCell ref="F11:F13"/>
    <mergeCell ref="D2:D4"/>
    <mergeCell ref="E2:E4"/>
    <mergeCell ref="F2:F4"/>
    <mergeCell ref="D5:D7"/>
    <mergeCell ref="E5:E7"/>
    <mergeCell ref="F5:F7"/>
  </mergeCells>
  <pageMargins left="0.7" right="0.7" top="0.75" bottom="0.75" header="0.3" footer="0.3"/>
  <pageSetup scale="77" orientation="landscape" r:id="rId1"/>
  <headerFooter>
    <oddHeader>&amp;C
NIEHSO 20180515
Cysteine BPA</oddHeader>
    <oddFooter>&amp;CPage &amp;P of &amp;N</oddFooter>
  </headerFooter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B052-FDC0-428F-8F72-FF3CB7359FDB}">
  <sheetPr>
    <pageSetUpPr fitToPage="1"/>
  </sheetPr>
  <dimension ref="A1:G9"/>
  <sheetViews>
    <sheetView zoomScaleNormal="100" workbookViewId="0">
      <selection activeCell="B20" sqref="B20"/>
    </sheetView>
  </sheetViews>
  <sheetFormatPr defaultRowHeight="15" x14ac:dyDescent="0.25"/>
  <cols>
    <col min="1" max="1" width="13.5703125" customWidth="1"/>
    <col min="2" max="2" width="35.5703125" bestFit="1" customWidth="1"/>
    <col min="3" max="3" width="10.7109375" customWidth="1"/>
    <col min="4" max="5" width="9.85546875" bestFit="1" customWidth="1"/>
    <col min="6" max="6" width="19.140625" bestFit="1" customWidth="1"/>
    <col min="7" max="7" width="14.140625" bestFit="1" customWidth="1"/>
  </cols>
  <sheetData>
    <row r="1" spans="1:7" ht="45" x14ac:dyDescent="0.25">
      <c r="A1" s="23" t="s">
        <v>41</v>
      </c>
      <c r="B1" s="23" t="s">
        <v>42</v>
      </c>
      <c r="C1" s="23" t="s">
        <v>43</v>
      </c>
      <c r="D1" s="23" t="s">
        <v>44</v>
      </c>
      <c r="E1" s="23" t="s">
        <v>45</v>
      </c>
      <c r="F1" s="23" t="s">
        <v>46</v>
      </c>
      <c r="G1" s="23" t="s">
        <v>47</v>
      </c>
    </row>
    <row r="2" spans="1:7" ht="15.75" x14ac:dyDescent="0.25">
      <c r="A2" s="11" t="s">
        <v>57</v>
      </c>
      <c r="B2" s="29" t="s">
        <v>66</v>
      </c>
      <c r="C2" s="30">
        <v>0.5</v>
      </c>
      <c r="D2" s="30">
        <v>0.9</v>
      </c>
      <c r="E2" s="30">
        <f t="shared" ref="E2:E8" si="0">AVERAGE(C2:D2)</f>
        <v>0.7</v>
      </c>
      <c r="F2" s="24" t="s">
        <v>72</v>
      </c>
      <c r="G2" s="24" t="s">
        <v>73</v>
      </c>
    </row>
    <row r="3" spans="1:7" ht="15.75" x14ac:dyDescent="0.25">
      <c r="A3" s="11" t="s">
        <v>58</v>
      </c>
      <c r="B3" s="29" t="s">
        <v>67</v>
      </c>
      <c r="C3" s="31">
        <v>0</v>
      </c>
      <c r="D3" s="30">
        <v>1.1000000000000001</v>
      </c>
      <c r="E3" s="30">
        <f t="shared" si="0"/>
        <v>0.55000000000000004</v>
      </c>
      <c r="F3" s="24" t="s">
        <v>72</v>
      </c>
      <c r="G3" s="24" t="s">
        <v>73</v>
      </c>
    </row>
    <row r="4" spans="1:7" ht="15.75" x14ac:dyDescent="0.25">
      <c r="A4" s="11" t="s">
        <v>59</v>
      </c>
      <c r="B4" s="29" t="s">
        <v>75</v>
      </c>
      <c r="C4" s="30">
        <v>1.3</v>
      </c>
      <c r="D4" s="30" t="s">
        <v>64</v>
      </c>
      <c r="E4" s="30" t="s">
        <v>65</v>
      </c>
      <c r="F4" s="24" t="s">
        <v>72</v>
      </c>
      <c r="G4" s="24" t="s">
        <v>73</v>
      </c>
    </row>
    <row r="5" spans="1:7" ht="31.5" x14ac:dyDescent="0.25">
      <c r="A5" s="11" t="s">
        <v>60</v>
      </c>
      <c r="B5" s="29" t="s">
        <v>68</v>
      </c>
      <c r="C5" s="31">
        <v>0</v>
      </c>
      <c r="D5" s="30">
        <v>6.4</v>
      </c>
      <c r="E5" s="30">
        <f>AVERAGE(C5:D5)</f>
        <v>3.2</v>
      </c>
      <c r="F5" s="24" t="s">
        <v>72</v>
      </c>
      <c r="G5" s="24" t="s">
        <v>73</v>
      </c>
    </row>
    <row r="6" spans="1:7" ht="15.75" x14ac:dyDescent="0.25">
      <c r="A6" s="11" t="s">
        <v>61</v>
      </c>
      <c r="B6" s="29" t="s">
        <v>69</v>
      </c>
      <c r="C6" s="31">
        <v>0</v>
      </c>
      <c r="D6" s="31">
        <v>0</v>
      </c>
      <c r="E6" s="31">
        <f t="shared" si="0"/>
        <v>0</v>
      </c>
      <c r="F6" s="24" t="s">
        <v>72</v>
      </c>
      <c r="G6" s="24" t="s">
        <v>73</v>
      </c>
    </row>
    <row r="7" spans="1:7" ht="15.75" x14ac:dyDescent="0.25">
      <c r="A7" s="11" t="s">
        <v>62</v>
      </c>
      <c r="B7" s="29" t="s">
        <v>70</v>
      </c>
      <c r="C7" s="31">
        <v>0</v>
      </c>
      <c r="D7" s="30">
        <v>0.2</v>
      </c>
      <c r="E7" s="30">
        <f t="shared" si="0"/>
        <v>0.1</v>
      </c>
      <c r="F7" s="24" t="s">
        <v>72</v>
      </c>
      <c r="G7" s="24" t="s">
        <v>73</v>
      </c>
    </row>
    <row r="8" spans="1:7" ht="15.75" x14ac:dyDescent="0.25">
      <c r="A8" s="11" t="s">
        <v>63</v>
      </c>
      <c r="B8" s="29" t="s">
        <v>71</v>
      </c>
      <c r="C8" s="31">
        <v>0</v>
      </c>
      <c r="D8" s="31">
        <v>0</v>
      </c>
      <c r="E8" s="31">
        <f t="shared" si="0"/>
        <v>0</v>
      </c>
      <c r="F8" s="24" t="s">
        <v>72</v>
      </c>
      <c r="G8" s="24" t="s">
        <v>73</v>
      </c>
    </row>
    <row r="9" spans="1:7" ht="15.75" x14ac:dyDescent="0.25">
      <c r="A9" s="22" t="s">
        <v>74</v>
      </c>
    </row>
  </sheetData>
  <pageMargins left="0.7" right="0.7" top="0.75" bottom="0.75" header="0.3" footer="0.3"/>
  <pageSetup scale="80" orientation="portrait" r:id="rId1"/>
  <headerFooter>
    <oddHeader>&amp;CNIEHSO 20180515
DPRA BPA Results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800B-F0BC-4276-A7E3-5D8C6A6E68BA}">
  <sheetPr>
    <pageSetUpPr fitToPage="1"/>
  </sheetPr>
  <dimension ref="A1:G9"/>
  <sheetViews>
    <sheetView tabSelected="1" zoomScaleNormal="100" workbookViewId="0">
      <selection activeCell="B16" sqref="B16"/>
    </sheetView>
  </sheetViews>
  <sheetFormatPr defaultRowHeight="12" x14ac:dyDescent="0.2"/>
  <cols>
    <col min="1" max="1" width="9" style="45" customWidth="1"/>
    <col min="2" max="2" width="26.140625" style="45" customWidth="1"/>
    <col min="3" max="3" width="9.85546875" style="45" bestFit="1" customWidth="1"/>
    <col min="4" max="4" width="25.5703125" style="46" customWidth="1"/>
    <col min="5" max="5" width="10.42578125" style="47" bestFit="1" customWidth="1"/>
    <col min="6" max="7" width="11" style="45" customWidth="1"/>
    <col min="8" max="16384" width="9.140625" style="35"/>
  </cols>
  <sheetData>
    <row r="1" spans="1:7" ht="24" x14ac:dyDescent="0.2">
      <c r="A1" s="32" t="s">
        <v>76</v>
      </c>
      <c r="B1" s="33" t="s">
        <v>42</v>
      </c>
      <c r="C1" s="33" t="s">
        <v>77</v>
      </c>
      <c r="D1" s="33" t="s">
        <v>78</v>
      </c>
      <c r="E1" s="34" t="s">
        <v>79</v>
      </c>
      <c r="F1" s="32" t="s">
        <v>80</v>
      </c>
      <c r="G1" s="32" t="s">
        <v>81</v>
      </c>
    </row>
    <row r="2" spans="1:7" x14ac:dyDescent="0.2">
      <c r="A2" s="36">
        <v>228.29</v>
      </c>
      <c r="B2" s="37" t="s">
        <v>66</v>
      </c>
      <c r="C2" s="38" t="s">
        <v>82</v>
      </c>
      <c r="D2" s="38" t="s">
        <v>83</v>
      </c>
      <c r="E2" s="39" t="s">
        <v>84</v>
      </c>
      <c r="F2" s="40" t="s">
        <v>85</v>
      </c>
      <c r="G2" s="40" t="s">
        <v>86</v>
      </c>
    </row>
    <row r="3" spans="1:7" ht="36" x14ac:dyDescent="0.2">
      <c r="A3" s="41">
        <v>336.23</v>
      </c>
      <c r="B3" s="37" t="s">
        <v>67</v>
      </c>
      <c r="C3" s="38" t="s">
        <v>87</v>
      </c>
      <c r="D3" s="42" t="s">
        <v>88</v>
      </c>
      <c r="E3" s="39" t="s">
        <v>89</v>
      </c>
      <c r="F3" s="43">
        <v>98</v>
      </c>
      <c r="G3" s="44">
        <v>99.8</v>
      </c>
    </row>
    <row r="4" spans="1:7" x14ac:dyDescent="0.2">
      <c r="A4" s="41">
        <v>250.27</v>
      </c>
      <c r="B4" s="37" t="s">
        <v>90</v>
      </c>
      <c r="C4" s="38" t="s">
        <v>91</v>
      </c>
      <c r="D4" s="38" t="s">
        <v>83</v>
      </c>
      <c r="E4" s="39" t="s">
        <v>92</v>
      </c>
      <c r="F4" s="41">
        <v>99.9</v>
      </c>
      <c r="G4" s="41">
        <v>100</v>
      </c>
    </row>
    <row r="5" spans="1:7" ht="24" x14ac:dyDescent="0.2">
      <c r="A5" s="41">
        <v>250.27</v>
      </c>
      <c r="B5" s="37" t="s">
        <v>68</v>
      </c>
      <c r="C5" s="38" t="s">
        <v>93</v>
      </c>
      <c r="D5" s="38" t="s">
        <v>94</v>
      </c>
      <c r="E5" s="39" t="s">
        <v>95</v>
      </c>
      <c r="F5" s="41">
        <v>98</v>
      </c>
      <c r="G5" s="41">
        <v>100</v>
      </c>
    </row>
    <row r="6" spans="1:7" x14ac:dyDescent="0.2">
      <c r="A6" s="41">
        <v>200.23</v>
      </c>
      <c r="B6" s="37" t="s">
        <v>96</v>
      </c>
      <c r="C6" s="38" t="s">
        <v>97</v>
      </c>
      <c r="D6" s="38" t="s">
        <v>83</v>
      </c>
      <c r="E6" s="39" t="s">
        <v>98</v>
      </c>
      <c r="F6" s="41">
        <v>97.8</v>
      </c>
      <c r="G6" s="41">
        <v>100</v>
      </c>
    </row>
    <row r="7" spans="1:7" x14ac:dyDescent="0.2">
      <c r="A7" s="41">
        <v>242.32</v>
      </c>
      <c r="B7" s="37" t="s">
        <v>69</v>
      </c>
      <c r="C7" s="38" t="s">
        <v>99</v>
      </c>
      <c r="D7" s="38" t="s">
        <v>100</v>
      </c>
      <c r="E7" s="39" t="s">
        <v>101</v>
      </c>
      <c r="F7" s="41">
        <v>99.8</v>
      </c>
      <c r="G7" s="41" t="s">
        <v>102</v>
      </c>
    </row>
    <row r="8" spans="1:7" x14ac:dyDescent="0.2">
      <c r="A8" s="41">
        <v>290.36</v>
      </c>
      <c r="B8" s="37" t="s">
        <v>70</v>
      </c>
      <c r="C8" s="38" t="s">
        <v>103</v>
      </c>
      <c r="D8" s="38" t="s">
        <v>83</v>
      </c>
      <c r="E8" s="39" t="s">
        <v>104</v>
      </c>
      <c r="F8" s="41">
        <v>99.86</v>
      </c>
      <c r="G8" s="41">
        <v>98.48</v>
      </c>
    </row>
    <row r="9" spans="1:7" x14ac:dyDescent="0.2">
      <c r="A9" s="41">
        <v>214.26</v>
      </c>
      <c r="B9" s="37" t="s">
        <v>71</v>
      </c>
      <c r="C9" s="38" t="s">
        <v>105</v>
      </c>
      <c r="D9" s="38" t="s">
        <v>83</v>
      </c>
      <c r="E9" s="39" t="s">
        <v>106</v>
      </c>
      <c r="F9" s="41">
        <v>99.8</v>
      </c>
      <c r="G9" s="41">
        <v>100</v>
      </c>
    </row>
  </sheetData>
  <pageMargins left="0.25" right="0.25" top="1.1458333333333333" bottom="0.75" header="0.3" footer="0.3"/>
  <pageSetup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Standard</vt:lpstr>
      <vt:lpstr>Lysine Results</vt:lpstr>
      <vt:lpstr>Cysteine Results</vt:lpstr>
      <vt:lpstr>Results Summary</vt:lpstr>
      <vt:lpstr>BPA Compound Information</vt:lpstr>
      <vt:lpstr>'BPA Compound Information'!Print_Area</vt:lpstr>
      <vt:lpstr>'BPA Compound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V. Gulledge</dc:creator>
  <cp:lastModifiedBy>Johnson, Vic</cp:lastModifiedBy>
  <cp:lastPrinted>2018-08-15T16:54:31Z</cp:lastPrinted>
  <dcterms:created xsi:type="dcterms:W3CDTF">2018-03-08T18:46:26Z</dcterms:created>
  <dcterms:modified xsi:type="dcterms:W3CDTF">2025-04-25T13:54:33Z</dcterms:modified>
</cp:coreProperties>
</file>